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Ferney Camilo\Documents\OCTAVO SEMESTRE\CONTROL INTERNO\"/>
    </mc:Choice>
  </mc:AlternateContent>
  <xr:revisionPtr revIDLastSave="0" documentId="8_{E0BE4AC6-F641-5E41-BC24-F431635E1FFB}" xr6:coauthVersionLast="44" xr6:coauthVersionMax="44" xr10:uidLastSave="{00000000-0000-0000-0000-000000000000}"/>
  <bookViews>
    <workbookView xWindow="-120" yWindow="-120" windowWidth="20730" windowHeight="11160" activeTab="2" xr2:uid="{00000000-000D-0000-FFFF-FFFF00000000}"/>
  </bookViews>
  <sheets>
    <sheet name="ESF y ER" sheetId="1" r:id="rId1"/>
    <sheet name="ESTADO DE CAMBIOS EN EL PATRIMO" sheetId="4" r:id="rId2"/>
    <sheet name="Estado de Flujos de Efectivo" sheetId="6" r:id="rId3"/>
  </sheets>
  <definedNames>
    <definedName name="_xlnm.Print_Area" localSheetId="0">'ESF y ER'!$A$1:$M$127</definedName>
    <definedName name="_xlnm.Print_Area" localSheetId="2">'Estado de Flujos de Efectivo'!$A$1:$I$52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6" l="1"/>
  <c r="I37" i="6"/>
  <c r="I36" i="6"/>
  <c r="I35" i="6"/>
  <c r="I34" i="6"/>
  <c r="G36" i="6"/>
  <c r="G35" i="6"/>
  <c r="G34" i="6"/>
  <c r="E37" i="6"/>
  <c r="E36" i="6"/>
  <c r="E35" i="6"/>
  <c r="E34" i="6"/>
  <c r="C37" i="6"/>
  <c r="C36" i="6"/>
  <c r="C35" i="6"/>
  <c r="C34" i="6"/>
  <c r="I32" i="6"/>
  <c r="G32" i="6"/>
  <c r="E32" i="6"/>
  <c r="C32" i="6"/>
  <c r="I31" i="6"/>
  <c r="I30" i="6"/>
  <c r="I29" i="6"/>
  <c r="G31" i="6"/>
  <c r="G30" i="6"/>
  <c r="G29" i="6"/>
  <c r="E25" i="6"/>
  <c r="G25" i="6"/>
  <c r="I25" i="6"/>
  <c r="I24" i="6"/>
  <c r="I23" i="6"/>
  <c r="I22" i="6"/>
  <c r="I21" i="6"/>
  <c r="G24" i="6"/>
  <c r="G23" i="6"/>
  <c r="G22" i="6"/>
  <c r="G21" i="6"/>
  <c r="C25" i="6"/>
  <c r="I17" i="6"/>
  <c r="I16" i="6"/>
  <c r="I15" i="6"/>
  <c r="I14" i="6"/>
  <c r="I13" i="6"/>
  <c r="I12" i="6"/>
  <c r="G17" i="6"/>
  <c r="G16" i="6"/>
  <c r="G15" i="6"/>
  <c r="G14" i="6"/>
  <c r="G13" i="6"/>
  <c r="G12" i="6"/>
  <c r="E17" i="6"/>
  <c r="C17" i="6"/>
  <c r="R24" i="4"/>
  <c r="F24" i="4"/>
  <c r="H24" i="4"/>
  <c r="K24" i="4"/>
  <c r="J24" i="4"/>
  <c r="R23" i="4"/>
  <c r="R19" i="4"/>
  <c r="J19" i="4"/>
  <c r="H19" i="4"/>
  <c r="F19" i="4"/>
  <c r="R22" i="4"/>
  <c r="R21" i="4"/>
  <c r="R20" i="4"/>
  <c r="R18" i="4"/>
  <c r="R17" i="4"/>
  <c r="R16" i="4"/>
  <c r="R15" i="4"/>
  <c r="R14" i="4"/>
  <c r="M89" i="1"/>
  <c r="M91" i="1"/>
  <c r="M95" i="1"/>
  <c r="M96" i="1"/>
  <c r="M98" i="1"/>
  <c r="M100" i="1"/>
  <c r="M101" i="1"/>
  <c r="M103" i="1"/>
  <c r="M105" i="1"/>
  <c r="M107" i="1"/>
  <c r="M88" i="1"/>
  <c r="K89" i="1"/>
  <c r="K91" i="1"/>
  <c r="K95" i="1"/>
  <c r="K96" i="1"/>
  <c r="K98" i="1"/>
  <c r="K100" i="1"/>
  <c r="K101" i="1"/>
  <c r="K103" i="1"/>
  <c r="K105" i="1"/>
  <c r="K107" i="1"/>
  <c r="K88" i="1"/>
  <c r="I89" i="1"/>
  <c r="I91" i="1"/>
  <c r="I95" i="1"/>
  <c r="I96" i="1"/>
  <c r="I98" i="1"/>
  <c r="I100" i="1"/>
  <c r="I101" i="1"/>
  <c r="I103" i="1"/>
  <c r="I105" i="1"/>
  <c r="I107" i="1"/>
  <c r="I88" i="1"/>
  <c r="G107" i="1"/>
  <c r="G103" i="1"/>
  <c r="G98" i="1"/>
  <c r="G91" i="1"/>
  <c r="E89" i="1"/>
  <c r="E91" i="1"/>
  <c r="E95" i="1"/>
  <c r="E96" i="1"/>
  <c r="E98" i="1"/>
  <c r="E100" i="1"/>
  <c r="E101" i="1"/>
  <c r="E103" i="1"/>
  <c r="E105" i="1"/>
  <c r="E107" i="1"/>
  <c r="E88" i="1"/>
  <c r="C107" i="1"/>
  <c r="C103" i="1"/>
  <c r="C98" i="1"/>
  <c r="C91" i="1"/>
  <c r="M38" i="1"/>
  <c r="M39" i="1"/>
  <c r="M40" i="1"/>
  <c r="M43" i="1"/>
  <c r="M47" i="1"/>
  <c r="M52" i="1"/>
  <c r="M55" i="1"/>
  <c r="M59" i="1"/>
  <c r="M60" i="1"/>
  <c r="M61" i="1"/>
  <c r="M62" i="1"/>
  <c r="M63" i="1"/>
  <c r="M64" i="1"/>
  <c r="M66" i="1"/>
  <c r="M68" i="1"/>
  <c r="M37" i="1"/>
  <c r="K38" i="1"/>
  <c r="K39" i="1"/>
  <c r="K40" i="1"/>
  <c r="K43" i="1"/>
  <c r="K47" i="1"/>
  <c r="K52" i="1"/>
  <c r="K55" i="1"/>
  <c r="K59" i="1"/>
  <c r="K60" i="1"/>
  <c r="K61" i="1"/>
  <c r="K62" i="1"/>
  <c r="K63" i="1"/>
  <c r="K64" i="1"/>
  <c r="K66" i="1"/>
  <c r="K68" i="1"/>
  <c r="K37" i="1"/>
  <c r="I60" i="1"/>
  <c r="I61" i="1"/>
  <c r="I62" i="1"/>
  <c r="I63" i="1"/>
  <c r="I64" i="1"/>
  <c r="I66" i="1"/>
  <c r="I68" i="1"/>
  <c r="I59" i="1"/>
  <c r="G68" i="1"/>
  <c r="G66" i="1"/>
  <c r="E68" i="1"/>
  <c r="E66" i="1"/>
  <c r="E64" i="1"/>
  <c r="E63" i="1"/>
  <c r="E62" i="1"/>
  <c r="E61" i="1"/>
  <c r="E60" i="1"/>
  <c r="C31" i="1"/>
  <c r="E59" i="1"/>
  <c r="C68" i="1"/>
  <c r="C66" i="1"/>
  <c r="G52" i="1"/>
  <c r="G55" i="1"/>
  <c r="C55" i="1"/>
  <c r="C52" i="1"/>
  <c r="G43" i="1"/>
  <c r="C43" i="1"/>
  <c r="M14" i="1"/>
  <c r="M13" i="1"/>
  <c r="K25" i="1"/>
  <c r="M25" i="1"/>
  <c r="K24" i="1"/>
  <c r="M24" i="1"/>
  <c r="K14" i="1"/>
  <c r="K15" i="1"/>
  <c r="M15" i="1"/>
  <c r="K16" i="1"/>
  <c r="M16" i="1"/>
  <c r="K17" i="1"/>
  <c r="M17" i="1"/>
  <c r="K13" i="1"/>
  <c r="G29" i="1"/>
  <c r="C29" i="1"/>
  <c r="G20" i="1"/>
  <c r="C20" i="1"/>
  <c r="K20" i="1"/>
  <c r="M20" i="1"/>
  <c r="E39" i="1"/>
  <c r="E24" i="1"/>
  <c r="E16" i="1"/>
  <c r="E20" i="1"/>
  <c r="E38" i="1"/>
  <c r="E15" i="1"/>
  <c r="E40" i="1"/>
  <c r="E31" i="1"/>
  <c r="E17" i="1"/>
  <c r="E47" i="1"/>
  <c r="E14" i="1"/>
  <c r="E13" i="1"/>
  <c r="E37" i="1"/>
  <c r="E25" i="1"/>
  <c r="I55" i="1"/>
  <c r="E52" i="1"/>
  <c r="E43" i="1"/>
  <c r="I20" i="1"/>
  <c r="E55" i="1"/>
  <c r="E29" i="1"/>
  <c r="G31" i="1"/>
  <c r="K29" i="1"/>
  <c r="M29" i="1"/>
  <c r="I39" i="1"/>
  <c r="I14" i="1"/>
  <c r="I13" i="1"/>
  <c r="I40" i="1"/>
  <c r="I25" i="1"/>
  <c r="I15" i="1"/>
  <c r="I17" i="1"/>
  <c r="I47" i="1"/>
  <c r="I38" i="1"/>
  <c r="I24" i="1"/>
  <c r="I16" i="1"/>
  <c r="I43" i="1"/>
  <c r="I37" i="1"/>
  <c r="I31" i="1"/>
  <c r="I29" i="1"/>
  <c r="K31" i="1"/>
  <c r="M31" i="1"/>
  <c r="I52" i="1"/>
  <c r="C19" i="4"/>
  <c r="C24" i="4"/>
  <c r="K19" i="4"/>
  <c r="M19" i="4"/>
  <c r="M24" i="4"/>
  <c r="N19" i="4"/>
  <c r="P19" i="4"/>
  <c r="P24" i="4"/>
  <c r="N24" i="4"/>
</calcChain>
</file>

<file path=xl/sharedStrings.xml><?xml version="1.0" encoding="utf-8"?>
<sst xmlns="http://schemas.openxmlformats.org/spreadsheetml/2006/main" count="134" uniqueCount="112">
  <si>
    <t>ACTIVOS</t>
  </si>
  <si>
    <t>TOTAL ACTIVOS</t>
  </si>
  <si>
    <t>ACTIVOS CORRIENTES</t>
  </si>
  <si>
    <t>TOTAL ACTIVOS CORRIENTES</t>
  </si>
  <si>
    <t>ACTIVOS NO CORRIENTES</t>
  </si>
  <si>
    <t>TOTAL ACTIVOS NO CORRIENTES</t>
  </si>
  <si>
    <t>PASIVOS</t>
  </si>
  <si>
    <t>PASIVOS CORRIENTES</t>
  </si>
  <si>
    <t>TOTAL PASIVOS CORRIENTES</t>
  </si>
  <si>
    <t>TOTAL PASIVOS</t>
  </si>
  <si>
    <t>PATRIMONIO</t>
  </si>
  <si>
    <t>TOTAL PATRIMONIO</t>
  </si>
  <si>
    <t xml:space="preserve">TOTAL PASIVO Y PATRIMONIO </t>
  </si>
  <si>
    <t>INGRESOS ORDINARIOS POR VENTAS</t>
  </si>
  <si>
    <t>COSTO DE VENTAS</t>
  </si>
  <si>
    <t>UTILIDAD BRUTA EN VENTAS</t>
  </si>
  <si>
    <t>GASTOS ORDINARIOS</t>
  </si>
  <si>
    <t>GASTOS ADMINISTRATIVOS</t>
  </si>
  <si>
    <t>GASTOS EN VENTAS</t>
  </si>
  <si>
    <t>OTROS INGRESOS</t>
  </si>
  <si>
    <t>UTILIDAD ANTES DE IMPUESTOS</t>
  </si>
  <si>
    <t>UTILIDAD NETA DEL EJERCICIO</t>
  </si>
  <si>
    <t>ABSOLUTA</t>
  </si>
  <si>
    <t xml:space="preserve">% </t>
  </si>
  <si>
    <t>VARIACIÓN</t>
  </si>
  <si>
    <t>Part. %</t>
  </si>
  <si>
    <t>UTILIDAD BÁSICA POR ACCIÓN</t>
  </si>
  <si>
    <t>UTILIDAD DILUIDA POR ACCIÓN</t>
  </si>
  <si>
    <t>Utilidad neta del ejercicio atribuible a los tenedores de instrumentos financieros ordinarios de patrimonio</t>
  </si>
  <si>
    <t>OTROS GASTOS</t>
  </si>
  <si>
    <t>GASTO POR IMPUESTO DE RENTA</t>
  </si>
  <si>
    <t>PASIVOS NO CORRIENTES</t>
  </si>
  <si>
    <t>ESTADO DE SITUACIÓN FINANCIERA</t>
  </si>
  <si>
    <t>ESTADO DE RESULTADOS INTEGRALES</t>
  </si>
  <si>
    <t>TOTAL PASIVOS NO CORRIENTES</t>
  </si>
  <si>
    <t>Periodo 1</t>
  </si>
  <si>
    <t>Periodo 2</t>
  </si>
  <si>
    <t>ESTADO DE CAMBIOS EN EL PATRIMONIO</t>
  </si>
  <si>
    <t>DESCRIPCIÓN</t>
  </si>
  <si>
    <t>CAPITAL SUSCRITO Y PAGADO</t>
  </si>
  <si>
    <t>RESULTADOS DE EJERCICIOS ANTERIORES</t>
  </si>
  <si>
    <t>RESULTADO DEL EJERCICIO</t>
  </si>
  <si>
    <t>ACCIONES ORDINARIAS</t>
  </si>
  <si>
    <t>RESERVAS</t>
  </si>
  <si>
    <t>Saldos al inicio del periodo 1</t>
  </si>
  <si>
    <t>Saldos al final del periodo 2</t>
  </si>
  <si>
    <t>Saldos al final del periodo 1</t>
  </si>
  <si>
    <t>EFECTIVO A FINAL DE PERÍODO</t>
  </si>
  <si>
    <t>EFECTIVO A PRINCIPIO DE PERÍODO</t>
  </si>
  <si>
    <t>Disminución Neta del Efectivo</t>
  </si>
  <si>
    <t>Flujos de Efectivo de las Actividades de Financiación</t>
  </si>
  <si>
    <t>Flujos de Efectivo de las Actividades de Inversión</t>
  </si>
  <si>
    <t>Flujos de Efectivo de las Actividades de Operación</t>
  </si>
  <si>
    <t>Efectivo Generado/ Usado en Actividades de Financiación</t>
  </si>
  <si>
    <t>FLUJOS DE EFECTIVO DE LAS ACTIVIDADES DE FINANCIACIÓN</t>
  </si>
  <si>
    <t>Efectivo Usado en Actividades de Inversión</t>
  </si>
  <si>
    <t>FLUJOS DE EFECTIVO DE LAS ACTIVIDADES DE INVERSIÓN</t>
  </si>
  <si>
    <t>Efectivo Generado por Actividades de Operación</t>
  </si>
  <si>
    <t>Otros flujos de efectivo de las actividadesde operación</t>
  </si>
  <si>
    <t>Efectivo pagado por impuestos</t>
  </si>
  <si>
    <t>Efectivo pagado a empleados</t>
  </si>
  <si>
    <t>Efectivo pagado a proveedores</t>
  </si>
  <si>
    <t>Efectivo recibido de clientes</t>
  </si>
  <si>
    <t>FLUJOS DE EFECTIVO DE LAS ACTIVIDADES DE OPERACIÓN</t>
  </si>
  <si>
    <t>%</t>
  </si>
  <si>
    <t>(MÉTODO DIRECTO)</t>
  </si>
  <si>
    <t>ESTADO DE FLUJOS DE EFECTIVO</t>
  </si>
  <si>
    <t>Efectivo y equivalentes al efectivo</t>
  </si>
  <si>
    <t>Inventarios</t>
  </si>
  <si>
    <t>Cuentas comerciales por cobrar y otras cuentas por cobrar</t>
  </si>
  <si>
    <t>Activos diferidos</t>
  </si>
  <si>
    <t>Activos por impuestos</t>
  </si>
  <si>
    <t xml:space="preserve">Propiedades, planta y equipo </t>
  </si>
  <si>
    <t>Activos intangibles diferentes a la plusvalía</t>
  </si>
  <si>
    <t xml:space="preserve">Cuentas Comerciales por Pagar </t>
  </si>
  <si>
    <t>Obligaciones Financieras</t>
  </si>
  <si>
    <t>Obligaciones tributarias</t>
  </si>
  <si>
    <t>Obligaciones Laborales</t>
  </si>
  <si>
    <t>Capital Social</t>
  </si>
  <si>
    <t>Superávit de Capital</t>
  </si>
  <si>
    <t>Superávit por Valorizaciones</t>
  </si>
  <si>
    <t>Reservas</t>
  </si>
  <si>
    <t>Utilidad Acumulada</t>
  </si>
  <si>
    <t xml:space="preserve">Resultados del ejercicio </t>
  </si>
  <si>
    <t>Traslado resultado ejercicios anteriores</t>
  </si>
  <si>
    <t>Aumento del Capital Social</t>
  </si>
  <si>
    <t>Venta acciones- Juan Valdéz</t>
  </si>
  <si>
    <t>Resultado del ejercicio a 30 de junio de 2018</t>
  </si>
  <si>
    <t>Reclasificación resultado ejercicios anteriores</t>
  </si>
  <si>
    <t>Reserva Legal</t>
  </si>
  <si>
    <t>Superavit por Valorización</t>
  </si>
  <si>
    <t>Resultado del ejercicio a 31 de diciembre de 2018</t>
  </si>
  <si>
    <t>PRIMA EN COLOCACIÓN DE ACCIONES</t>
  </si>
  <si>
    <t>CAPITAL SUSCRITO POR COBRAR</t>
  </si>
  <si>
    <t>DONACIONES</t>
  </si>
  <si>
    <t>SUPERAVIT POR VALORIZACIONES</t>
  </si>
  <si>
    <t>NIT. 900.532.395 - 4</t>
  </si>
  <si>
    <t>BATIFRUITS S.A.S.</t>
  </si>
  <si>
    <t>POR LOS PERIODOS COMPRENDIDOS ENTRE DEL 01 DE ENERO A 30 DE JUNIO Y 1 DE JULIO A 31 DE DICIEMBRE DE 2018</t>
  </si>
  <si>
    <t>CIFRAS EXPRESADAS EN MILES DE PESOS COLOMBIANOS</t>
  </si>
  <si>
    <t>CORRESPONDIENTES A LOS EJERCICIOS DEL 1 DE ENERO A 30 DE JUNIO Y 1 DE JULIO A 31 DE DICIEMBRE DE 2018</t>
  </si>
  <si>
    <t xml:space="preserve">AL 31 DE DICIEMBRE Y 30 DE JUNIO DE 2018 </t>
  </si>
  <si>
    <t xml:space="preserve">Compra de Propiedad Planta y Equipo </t>
  </si>
  <si>
    <t>Valorizaciones</t>
  </si>
  <si>
    <t xml:space="preserve"> Inversiones y Otros</t>
  </si>
  <si>
    <t xml:space="preserve">Depreciaciones y Amortizaciones </t>
  </si>
  <si>
    <t>Aumento de Capital por Pago de Accionistas</t>
  </si>
  <si>
    <t>Obligaciones Financieras Adquiridas</t>
  </si>
  <si>
    <t>Pago de Obligaciones Financieras - Intereses Obligación Financiera</t>
  </si>
  <si>
    <t>NIT. 900.532.395-4</t>
  </si>
  <si>
    <t>AL 30 DE JUNIO Y 31 DE DICIEMBRE DE 2018</t>
  </si>
  <si>
    <t xml:space="preserve">CIFRAS EXPRESADAS EN MILES DE PESOS COLOMBIANOS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</si>
</sst>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* #,##0.00_-;\-* #,##0.00_-;_-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(* #,##0_);_(* \(#,##0\);_(* &quot;-&quot;??_);_(@_)"/>
    <numFmt numFmtId="170" formatCode="_-* #,##0_-;\-* #,##0_-;_-* &quot;-&quot;??_-;_-@_-"/>
    <numFmt numFmtId="171" formatCode="_(* #,##0.0000000000000_);_(* \(#,##0.0000000000000\);_(* &quot;-&quot;??_);_(@_)"/>
    <numFmt numFmtId="172" formatCode="0.0%"/>
    <numFmt numFmtId="173" formatCode="0.000%"/>
    <numFmt numFmtId="174" formatCode="&quot;$&quot;#,##0;[Red]\-&quot;$&quot;#,##0"/>
    <numFmt numFmtId="17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0" xfId="0" applyFont="1" applyBorder="1" applyAlignment="1"/>
    <xf numFmtId="14" fontId="5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Alignment="1"/>
    <xf numFmtId="0" fontId="7" fillId="0" borderId="0" xfId="0" applyFont="1" applyAlignment="1"/>
    <xf numFmtId="0" fontId="14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14" fontId="5" fillId="0" borderId="0" xfId="0" applyNumberFormat="1" applyFont="1" applyBorder="1" applyAlignment="1">
      <alignment horizontal="center"/>
    </xf>
    <xf numFmtId="14" fontId="5" fillId="0" borderId="0" xfId="0" applyNumberFormat="1" applyFont="1" applyBorder="1"/>
    <xf numFmtId="169" fontId="6" fillId="0" borderId="0" xfId="1" applyNumberFormat="1" applyFont="1"/>
    <xf numFmtId="0" fontId="6" fillId="0" borderId="1" xfId="0" applyFont="1" applyBorder="1"/>
    <xf numFmtId="169" fontId="6" fillId="0" borderId="2" xfId="0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9" fontId="6" fillId="0" borderId="0" xfId="3" applyFont="1"/>
    <xf numFmtId="9" fontId="6" fillId="0" borderId="2" xfId="3" applyFont="1" applyBorder="1"/>
    <xf numFmtId="0" fontId="12" fillId="0" borderId="0" xfId="0" applyFont="1" applyFill="1" applyBorder="1" applyAlignment="1"/>
    <xf numFmtId="169" fontId="6" fillId="0" borderId="2" xfId="0" applyNumberFormat="1" applyFont="1" applyFill="1" applyBorder="1"/>
    <xf numFmtId="0" fontId="0" fillId="0" borderId="0" xfId="0" applyAlignment="1"/>
    <xf numFmtId="170" fontId="0" fillId="0" borderId="0" xfId="1" applyNumberFormat="1" applyFont="1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9" fontId="6" fillId="0" borderId="0" xfId="0" applyNumberFormat="1" applyFont="1" applyBorder="1"/>
    <xf numFmtId="9" fontId="6" fillId="0" borderId="0" xfId="3" applyFont="1" applyBorder="1"/>
    <xf numFmtId="169" fontId="6" fillId="0" borderId="0" xfId="0" applyNumberFormat="1" applyFont="1"/>
    <xf numFmtId="0" fontId="11" fillId="0" borderId="0" xfId="0" applyFont="1" applyFill="1" applyAlignment="1"/>
    <xf numFmtId="0" fontId="7" fillId="0" borderId="0" xfId="0" applyFont="1" applyFill="1" applyAlignment="1"/>
    <xf numFmtId="169" fontId="6" fillId="0" borderId="0" xfId="1" applyNumberFormat="1" applyFont="1" applyFill="1"/>
    <xf numFmtId="0" fontId="6" fillId="0" borderId="0" xfId="0" applyFont="1" applyFill="1"/>
    <xf numFmtId="9" fontId="6" fillId="0" borderId="0" xfId="3" applyFont="1" applyFill="1"/>
    <xf numFmtId="0" fontId="12" fillId="0" borderId="0" xfId="0" applyFont="1" applyFill="1" applyAlignment="1"/>
    <xf numFmtId="169" fontId="6" fillId="0" borderId="0" xfId="0" applyNumberFormat="1" applyFont="1" applyFill="1" applyBorder="1"/>
    <xf numFmtId="9" fontId="6" fillId="0" borderId="0" xfId="3" applyFont="1" applyFill="1" applyBorder="1"/>
    <xf numFmtId="0" fontId="0" fillId="0" borderId="0" xfId="0" applyFill="1"/>
    <xf numFmtId="0" fontId="4" fillId="0" borderId="0" xfId="0" applyFont="1" applyFill="1" applyAlignment="1"/>
    <xf numFmtId="0" fontId="10" fillId="0" borderId="0" xfId="0" applyFont="1" applyFill="1" applyAlignment="1"/>
    <xf numFmtId="0" fontId="3" fillId="0" borderId="0" xfId="0" applyFont="1" applyFill="1" applyAlignment="1"/>
    <xf numFmtId="0" fontId="13" fillId="0" borderId="0" xfId="0" applyFont="1" applyFill="1"/>
    <xf numFmtId="0" fontId="11" fillId="0" borderId="0" xfId="0" applyFont="1" applyFill="1" applyBorder="1" applyAlignment="1"/>
    <xf numFmtId="0" fontId="6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9" fontId="6" fillId="0" borderId="0" xfId="3" applyNumberFormat="1" applyFont="1"/>
    <xf numFmtId="9" fontId="6" fillId="0" borderId="2" xfId="3" applyNumberFormat="1" applyFont="1" applyBorder="1"/>
    <xf numFmtId="9" fontId="0" fillId="0" borderId="0" xfId="0" applyNumberFormat="1"/>
    <xf numFmtId="0" fontId="0" fillId="0" borderId="0" xfId="0"/>
    <xf numFmtId="0" fontId="0" fillId="0" borderId="0" xfId="0"/>
    <xf numFmtId="165" fontId="0" fillId="0" borderId="0" xfId="4" applyFont="1"/>
    <xf numFmtId="165" fontId="6" fillId="0" borderId="0" xfId="4" applyFont="1" applyFill="1"/>
    <xf numFmtId="0" fontId="10" fillId="0" borderId="0" xfId="0" applyFont="1" applyFill="1"/>
    <xf numFmtId="0" fontId="0" fillId="0" borderId="0" xfId="0"/>
    <xf numFmtId="171" fontId="0" fillId="0" borderId="0" xfId="1" applyNumberFormat="1" applyFont="1"/>
    <xf numFmtId="9" fontId="6" fillId="0" borderId="0" xfId="3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172" fontId="6" fillId="0" borderId="0" xfId="3" applyNumberFormat="1" applyFont="1" applyAlignment="1">
      <alignment horizontal="right"/>
    </xf>
    <xf numFmtId="0" fontId="0" fillId="0" borderId="0" xfId="0"/>
    <xf numFmtId="168" fontId="6" fillId="0" borderId="0" xfId="2" applyNumberFormat="1" applyFont="1" applyFill="1" applyBorder="1"/>
    <xf numFmtId="43" fontId="6" fillId="0" borderId="0" xfId="1" applyFont="1" applyFill="1" applyBorder="1"/>
    <xf numFmtId="0" fontId="0" fillId="0" borderId="0" xfId="0"/>
    <xf numFmtId="0" fontId="0" fillId="0" borderId="0" xfId="0" applyAlignment="1">
      <alignment horizontal="center"/>
    </xf>
    <xf numFmtId="169" fontId="0" fillId="0" borderId="0" xfId="0" applyNumberFormat="1"/>
    <xf numFmtId="9" fontId="6" fillId="0" borderId="0" xfId="3" applyNumberFormat="1" applyFont="1" applyBorder="1"/>
    <xf numFmtId="9" fontId="6" fillId="0" borderId="0" xfId="3" applyFont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169" fontId="6" fillId="0" borderId="0" xfId="1" applyNumberFormat="1" applyFont="1" applyFill="1" applyAlignment="1">
      <alignment horizontal="center" vertical="center"/>
    </xf>
    <xf numFmtId="0" fontId="10" fillId="0" borderId="0" xfId="0" applyFont="1"/>
    <xf numFmtId="173" fontId="0" fillId="0" borderId="0" xfId="0" applyNumberFormat="1" applyFill="1"/>
    <xf numFmtId="9" fontId="0" fillId="0" borderId="0" xfId="3" applyFont="1"/>
    <xf numFmtId="0" fontId="0" fillId="0" borderId="0" xfId="0" applyAlignment="1">
      <alignment horizontal="center"/>
    </xf>
    <xf numFmtId="0" fontId="9" fillId="2" borderId="0" xfId="0" applyFont="1" applyFill="1" applyBorder="1"/>
    <xf numFmtId="168" fontId="6" fillId="2" borderId="2" xfId="2" applyNumberFormat="1" applyFont="1" applyFill="1" applyBorder="1"/>
    <xf numFmtId="9" fontId="6" fillId="2" borderId="2" xfId="3" applyNumberFormat="1" applyFont="1" applyFill="1" applyBorder="1"/>
    <xf numFmtId="0" fontId="9" fillId="0" borderId="0" xfId="0" applyFont="1" applyBorder="1" applyAlignment="1"/>
    <xf numFmtId="165" fontId="5" fillId="0" borderId="12" xfId="4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5" fillId="0" borderId="7" xfId="4" applyFont="1" applyBorder="1" applyAlignment="1">
      <alignment horizontal="center" vertical="center"/>
    </xf>
    <xf numFmtId="165" fontId="5" fillId="0" borderId="11" xfId="4" applyFont="1" applyBorder="1" applyAlignment="1">
      <alignment vertical="center"/>
    </xf>
    <xf numFmtId="165" fontId="5" fillId="0" borderId="11" xfId="4" applyFont="1" applyBorder="1" applyAlignment="1">
      <alignment horizontal="center" vertical="center"/>
    </xf>
    <xf numFmtId="0" fontId="8" fillId="0" borderId="15" xfId="0" applyFont="1" applyBorder="1" applyAlignment="1"/>
    <xf numFmtId="0" fontId="5" fillId="0" borderId="0" xfId="0" applyFont="1" applyBorder="1" applyAlignment="1"/>
    <xf numFmtId="165" fontId="0" fillId="0" borderId="0" xfId="0" applyNumberFormat="1"/>
    <xf numFmtId="168" fontId="0" fillId="0" borderId="0" xfId="0" applyNumberFormat="1"/>
    <xf numFmtId="165" fontId="0" fillId="0" borderId="0" xfId="0" applyNumberFormat="1" applyBorder="1"/>
    <xf numFmtId="0" fontId="9" fillId="0" borderId="0" xfId="0" applyFont="1" applyAlignment="1"/>
    <xf numFmtId="0" fontId="13" fillId="2" borderId="0" xfId="0" applyFont="1" applyFill="1" applyBorder="1"/>
    <xf numFmtId="168" fontId="10" fillId="2" borderId="2" xfId="2" applyNumberFormat="1" applyFont="1" applyFill="1" applyBorder="1"/>
    <xf numFmtId="0" fontId="16" fillId="0" borderId="0" xfId="0" applyFont="1"/>
    <xf numFmtId="9" fontId="10" fillId="2" borderId="2" xfId="3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6" fillId="0" borderId="0" xfId="0" applyFont="1" applyBorder="1" applyAlignment="1"/>
    <xf numFmtId="165" fontId="6" fillId="0" borderId="0" xfId="0" applyNumberFormat="1" applyFont="1" applyAlignment="1"/>
    <xf numFmtId="0" fontId="0" fillId="0" borderId="0" xfId="0" applyBorder="1" applyAlignment="1"/>
    <xf numFmtId="0" fontId="6" fillId="0" borderId="0" xfId="0" applyFont="1" applyAlignment="1"/>
    <xf numFmtId="170" fontId="6" fillId="0" borderId="0" xfId="6" applyNumberFormat="1" applyFont="1" applyAlignment="1"/>
    <xf numFmtId="0" fontId="0" fillId="0" borderId="0" xfId="0" applyFont="1" applyAlignment="1"/>
    <xf numFmtId="165" fontId="6" fillId="0" borderId="1" xfId="0" applyNumberFormat="1" applyFont="1" applyBorder="1" applyAlignment="1"/>
    <xf numFmtId="0" fontId="6" fillId="0" borderId="0" xfId="0" applyFont="1" applyFill="1" applyAlignment="1"/>
    <xf numFmtId="170" fontId="6" fillId="0" borderId="1" xfId="6" applyNumberFormat="1" applyFont="1" applyFill="1" applyBorder="1" applyAlignment="1"/>
    <xf numFmtId="0" fontId="0" fillId="0" borderId="0" xfId="0" applyFill="1" applyAlignment="1"/>
    <xf numFmtId="9" fontId="6" fillId="0" borderId="0" xfId="3" applyNumberFormat="1" applyFont="1" applyFill="1"/>
    <xf numFmtId="170" fontId="6" fillId="0" borderId="0" xfId="6" applyNumberFormat="1" applyFont="1" applyFill="1" applyAlignment="1"/>
    <xf numFmtId="165" fontId="6" fillId="0" borderId="0" xfId="0" applyNumberFormat="1" applyFont="1" applyFill="1" applyAlignment="1"/>
    <xf numFmtId="170" fontId="17" fillId="0" borderId="0" xfId="6" applyNumberFormat="1" applyFont="1" applyAlignment="1"/>
    <xf numFmtId="0" fontId="17" fillId="0" borderId="0" xfId="0" applyFont="1" applyAlignment="1"/>
    <xf numFmtId="0" fontId="18" fillId="0" borderId="0" xfId="0" applyFont="1" applyAlignment="1"/>
    <xf numFmtId="0" fontId="9" fillId="0" borderId="1" xfId="0" applyFont="1" applyBorder="1" applyAlignment="1"/>
    <xf numFmtId="0" fontId="2" fillId="0" borderId="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6" fillId="2" borderId="0" xfId="4" applyFont="1" applyFill="1" applyBorder="1"/>
    <xf numFmtId="9" fontId="6" fillId="2" borderId="0" xfId="3" applyFont="1" applyFill="1" applyBorder="1"/>
    <xf numFmtId="170" fontId="6" fillId="2" borderId="0" xfId="6" applyNumberFormat="1" applyFont="1" applyFill="1" applyBorder="1"/>
    <xf numFmtId="165" fontId="5" fillId="0" borderId="0" xfId="4" applyFont="1" applyBorder="1" applyAlignment="1">
      <alignment vertical="center"/>
    </xf>
    <xf numFmtId="165" fontId="5" fillId="0" borderId="11" xfId="4" applyFont="1" applyBorder="1" applyAlignment="1">
      <alignment vertical="center"/>
    </xf>
    <xf numFmtId="165" fontId="5" fillId="0" borderId="10" xfId="4" applyFont="1" applyBorder="1" applyAlignment="1">
      <alignment vertical="center"/>
    </xf>
    <xf numFmtId="165" fontId="5" fillId="0" borderId="6" xfId="4" applyFont="1" applyBorder="1" applyAlignment="1">
      <alignment vertical="center"/>
    </xf>
    <xf numFmtId="168" fontId="5" fillId="2" borderId="4" xfId="2" applyNumberFormat="1" applyFont="1" applyFill="1" applyBorder="1" applyAlignment="1">
      <alignment horizontal="center" vertical="center"/>
    </xf>
    <xf numFmtId="168" fontId="5" fillId="2" borderId="13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/>
    <xf numFmtId="174" fontId="19" fillId="0" borderId="0" xfId="8" applyNumberFormat="1" applyFont="1" applyBorder="1" applyAlignment="1">
      <alignment horizontal="center" vertical="center"/>
    </xf>
    <xf numFmtId="165" fontId="5" fillId="0" borderId="0" xfId="4" applyFont="1" applyBorder="1" applyAlignment="1">
      <alignment horizontal="center" vertical="center"/>
    </xf>
    <xf numFmtId="0" fontId="0" fillId="0" borderId="5" xfId="0" applyBorder="1"/>
    <xf numFmtId="168" fontId="5" fillId="2" borderId="3" xfId="2" applyNumberFormat="1" applyFont="1" applyFill="1" applyBorder="1" applyAlignment="1">
      <alignment horizontal="center" vertical="center"/>
    </xf>
    <xf numFmtId="0" fontId="19" fillId="0" borderId="0" xfId="0" applyFont="1"/>
    <xf numFmtId="9" fontId="6" fillId="0" borderId="1" xfId="3" applyFont="1" applyBorder="1" applyAlignment="1"/>
    <xf numFmtId="0" fontId="19" fillId="0" borderId="0" xfId="0" applyFont="1" applyAlignment="1"/>
    <xf numFmtId="9" fontId="6" fillId="0" borderId="1" xfId="3" applyFont="1" applyFill="1" applyBorder="1" applyAlignme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6" fillId="0" borderId="0" xfId="4" applyFont="1" applyAlignment="1">
      <alignment horizontal="center" vertical="center"/>
    </xf>
    <xf numFmtId="169" fontId="6" fillId="0" borderId="0" xfId="1" applyNumberFormat="1" applyFont="1" applyAlignment="1">
      <alignment horizontal="center" vertical="center"/>
    </xf>
    <xf numFmtId="9" fontId="6" fillId="0" borderId="0" xfId="3" applyFont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169" fontId="6" fillId="0" borderId="0" xfId="1" applyNumberFormat="1" applyFont="1" applyFill="1" applyAlignment="1">
      <alignment horizontal="center" vertical="center"/>
    </xf>
    <xf numFmtId="169" fontId="6" fillId="0" borderId="0" xfId="1" applyNumberFormat="1" applyFont="1" applyFill="1" applyAlignment="1">
      <alignment vertical="center"/>
    </xf>
    <xf numFmtId="165" fontId="6" fillId="0" borderId="0" xfId="4" applyFont="1" applyFill="1" applyAlignment="1">
      <alignment horizontal="center" vertical="center"/>
    </xf>
    <xf numFmtId="165" fontId="5" fillId="0" borderId="10" xfId="4" applyFont="1" applyBorder="1" applyAlignment="1">
      <alignment vertical="center"/>
    </xf>
    <xf numFmtId="165" fontId="5" fillId="0" borderId="11" xfId="4" applyFont="1" applyBorder="1" applyAlignment="1">
      <alignment vertical="center"/>
    </xf>
    <xf numFmtId="165" fontId="5" fillId="0" borderId="8" xfId="4" applyFont="1" applyBorder="1" applyAlignment="1">
      <alignment vertical="center"/>
    </xf>
    <xf numFmtId="165" fontId="5" fillId="0" borderId="9" xfId="4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5" fontId="5" fillId="0" borderId="5" xfId="4" applyFont="1" applyBorder="1" applyAlignment="1">
      <alignment vertical="center"/>
    </xf>
    <xf numFmtId="165" fontId="5" fillId="0" borderId="6" xfId="4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5" fontId="5" fillId="0" borderId="0" xfId="4" applyFont="1" applyBorder="1" applyAlignment="1">
      <alignment horizontal="center" vertical="center"/>
    </xf>
    <xf numFmtId="165" fontId="5" fillId="0" borderId="11" xfId="4" applyFont="1" applyBorder="1" applyAlignment="1">
      <alignment horizontal="center" vertical="center"/>
    </xf>
    <xf numFmtId="165" fontId="5" fillId="0" borderId="10" xfId="4" applyFont="1" applyBorder="1" applyAlignment="1">
      <alignment horizontal="center" vertical="center"/>
    </xf>
    <xf numFmtId="168" fontId="5" fillId="2" borderId="17" xfId="2" applyNumberFormat="1" applyFont="1" applyFill="1" applyBorder="1" applyAlignment="1">
      <alignment horizontal="center" vertical="center"/>
    </xf>
    <xf numFmtId="168" fontId="5" fillId="2" borderId="13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5" fillId="0" borderId="0" xfId="4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168" fontId="5" fillId="2" borderId="8" xfId="2" applyNumberFormat="1" applyFont="1" applyFill="1" applyBorder="1" applyAlignment="1">
      <alignment horizontal="center" vertical="center"/>
    </xf>
    <xf numFmtId="168" fontId="5" fillId="2" borderId="9" xfId="2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8" fontId="5" fillId="2" borderId="4" xfId="2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8" fillId="2" borderId="17" xfId="0" applyFont="1" applyFill="1" applyBorder="1" applyAlignment="1">
      <alignment horizontal="left" vertical="center"/>
    </xf>
    <xf numFmtId="164" fontId="5" fillId="2" borderId="17" xfId="5" applyFont="1" applyFill="1" applyBorder="1" applyAlignment="1">
      <alignment horizontal="center" vertical="center"/>
    </xf>
    <xf numFmtId="164" fontId="5" fillId="2" borderId="13" xfId="5" applyFont="1" applyFill="1" applyBorder="1" applyAlignment="1">
      <alignment horizontal="center" vertical="center"/>
    </xf>
    <xf numFmtId="164" fontId="5" fillId="2" borderId="4" xfId="5" applyFont="1" applyFill="1" applyBorder="1" applyAlignment="1">
      <alignment horizontal="center" vertical="center"/>
    </xf>
    <xf numFmtId="168" fontId="8" fillId="0" borderId="1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9">
    <cellStyle name="Millares" xfId="1" builtinId="3"/>
    <cellStyle name="Millares [0]" xfId="4" builtinId="6"/>
    <cellStyle name="Millares 2" xfId="6" xr:uid="{00000000-0005-0000-0000-000002000000}"/>
    <cellStyle name="Moneda" xfId="2" builtinId="4"/>
    <cellStyle name="Moneda [0] 2" xfId="5" xr:uid="{00000000-0005-0000-0000-000004000000}"/>
    <cellStyle name="Moneda [0] 3" xfId="8" xr:uid="{81904AEB-66DC-4595-8ADE-43B9B3356347}"/>
    <cellStyle name="Moneda 2" xfId="7" xr:uid="{8BE7DF52-EC76-494F-A3D4-DB921CD37DEA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9933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869156</xdr:colOff>
      <xdr:row>0</xdr:row>
      <xdr:rowOff>71437</xdr:rowOff>
    </xdr:from>
    <xdr:to>
      <xdr:col>12</xdr:col>
      <xdr:colOff>428624</xdr:colOff>
      <xdr:row>4</xdr:row>
      <xdr:rowOff>107156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67750" y="71437"/>
          <a:ext cx="881062" cy="797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LOGO</a:t>
          </a:r>
        </a:p>
      </xdr:txBody>
    </xdr:sp>
    <xdr:clientData/>
  </xdr:twoCellAnchor>
  <xdr:twoCellAnchor>
    <xdr:from>
      <xdr:col>10</xdr:col>
      <xdr:colOff>595313</xdr:colOff>
      <xdr:row>77</xdr:row>
      <xdr:rowOff>107156</xdr:rowOff>
    </xdr:from>
    <xdr:to>
      <xdr:col>12</xdr:col>
      <xdr:colOff>154781</xdr:colOff>
      <xdr:row>82</xdr:row>
      <xdr:rowOff>83344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393907" y="15549562"/>
          <a:ext cx="881062" cy="928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LOGO</a:t>
          </a:r>
        </a:p>
      </xdr:txBody>
    </xdr:sp>
    <xdr:clientData/>
  </xdr:twoCellAnchor>
  <xdr:oneCellAnchor>
    <xdr:from>
      <xdr:col>10</xdr:col>
      <xdr:colOff>595311</xdr:colOff>
      <xdr:row>77</xdr:row>
      <xdr:rowOff>130968</xdr:rowOff>
    </xdr:from>
    <xdr:ext cx="913815" cy="876300"/>
    <xdr:pic>
      <xdr:nvPicPr>
        <xdr:cNvPr id="4" name="Imagen 3">
          <a:extLst>
            <a:ext uri="{FF2B5EF4-FFF2-40B4-BE49-F238E27FC236}">
              <a16:creationId xmlns:a16="http://schemas.microsoft.com/office/drawing/2014/main" id="{E2883BF7-F461-41AB-B2FE-A8A5FDBE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49" y="14120812"/>
          <a:ext cx="913815" cy="876300"/>
        </a:xfrm>
        <a:prstGeom prst="rect">
          <a:avLst/>
        </a:prstGeom>
      </xdr:spPr>
    </xdr:pic>
    <xdr:clientData/>
  </xdr:oneCellAnchor>
  <xdr:oneCellAnchor>
    <xdr:from>
      <xdr:col>10</xdr:col>
      <xdr:colOff>878690</xdr:colOff>
      <xdr:row>0</xdr:row>
      <xdr:rowOff>57201</xdr:rowOff>
    </xdr:from>
    <xdr:ext cx="913815" cy="876300"/>
    <xdr:pic>
      <xdr:nvPicPr>
        <xdr:cNvPr id="5" name="Imagen 4">
          <a:extLst>
            <a:ext uri="{FF2B5EF4-FFF2-40B4-BE49-F238E27FC236}">
              <a16:creationId xmlns:a16="http://schemas.microsoft.com/office/drawing/2014/main" id="{8B3ABC32-2F91-48CD-A764-2E9C4436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9128" y="57201"/>
          <a:ext cx="913815" cy="876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342304</xdr:colOff>
      <xdr:row>4</xdr:row>
      <xdr:rowOff>44648</xdr:rowOff>
    </xdr:from>
    <xdr:to>
      <xdr:col>18</xdr:col>
      <xdr:colOff>654843</xdr:colOff>
      <xdr:row>9</xdr:row>
      <xdr:rowOff>59530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733984" y="818554"/>
          <a:ext cx="1354336" cy="1279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LOGO</a:t>
          </a:r>
        </a:p>
      </xdr:txBody>
    </xdr:sp>
    <xdr:clientData/>
  </xdr:twoCellAnchor>
  <xdr:oneCellAnchor>
    <xdr:from>
      <xdr:col>17</xdr:col>
      <xdr:colOff>610192</xdr:colOff>
      <xdr:row>5</xdr:row>
      <xdr:rowOff>29766</xdr:rowOff>
    </xdr:from>
    <xdr:ext cx="913815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60BAD15A-BCB7-4938-9F72-ECF60151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1872" y="1056680"/>
          <a:ext cx="913815" cy="876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821530</xdr:colOff>
      <xdr:row>0</xdr:row>
      <xdr:rowOff>142875</xdr:rowOff>
    </xdr:from>
    <xdr:to>
      <xdr:col>8</xdr:col>
      <xdr:colOff>511969</xdr:colOff>
      <xdr:row>5</xdr:row>
      <xdr:rowOff>166687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93905" y="142875"/>
          <a:ext cx="1071564" cy="976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LOGO</a:t>
          </a:r>
        </a:p>
      </xdr:txBody>
    </xdr:sp>
    <xdr:clientData/>
  </xdr:twoCellAnchor>
  <xdr:oneCellAnchor>
    <xdr:from>
      <xdr:col>6</xdr:col>
      <xdr:colOff>904875</xdr:colOff>
      <xdr:row>1</xdr:row>
      <xdr:rowOff>0</xdr:rowOff>
    </xdr:from>
    <xdr:ext cx="913815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CE5280CD-5613-4144-996F-54F1454A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90500"/>
          <a:ext cx="913815" cy="876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0"/>
  <sheetViews>
    <sheetView showGridLines="0" topLeftCell="A29" zoomScale="80" zoomScaleNormal="80" workbookViewId="0">
      <selection activeCell="C29" sqref="C29"/>
    </sheetView>
  </sheetViews>
  <sheetFormatPr defaultColWidth="10.76171875" defaultRowHeight="15" x14ac:dyDescent="0.2"/>
  <cols>
    <col min="1" max="1" width="39.14453125" customWidth="1"/>
    <col min="2" max="2" width="2.15234375" customWidth="1"/>
    <col min="3" max="3" width="18.6953125" customWidth="1"/>
    <col min="4" max="4" width="1.61328125" customWidth="1"/>
    <col min="5" max="5" width="9.55078125" customWidth="1"/>
    <col min="6" max="6" width="4.3046875" customWidth="1"/>
    <col min="7" max="7" width="18.6953125" customWidth="1"/>
    <col min="8" max="8" width="1.4765625" customWidth="1"/>
    <col min="9" max="9" width="9.953125" customWidth="1"/>
    <col min="10" max="10" width="3.8984375" customWidth="1"/>
    <col min="11" max="11" width="18.6953125" customWidth="1"/>
    <col min="12" max="12" width="1.07421875" customWidth="1"/>
    <col min="13" max="13" width="8.875" bestFit="1" customWidth="1"/>
    <col min="14" max="14" width="6.72265625" customWidth="1"/>
    <col min="15" max="15" width="13.44921875" bestFit="1" customWidth="1"/>
    <col min="16" max="16" width="27.44140625" bestFit="1" customWidth="1"/>
  </cols>
  <sheetData>
    <row r="1" spans="1:16" x14ac:dyDescent="0.2">
      <c r="A1" s="143" t="s">
        <v>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6" x14ac:dyDescent="0.2">
      <c r="A2" s="143" t="s">
        <v>96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6" x14ac:dyDescent="0.2">
      <c r="A3" s="143" t="s">
        <v>32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6" x14ac:dyDescent="0.2">
      <c r="A4" s="143" t="s">
        <v>101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6" x14ac:dyDescent="0.2">
      <c r="A5" s="143" t="s">
        <v>99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6" x14ac:dyDescent="0.2">
      <c r="A6" s="19"/>
      <c r="B6" s="19"/>
      <c r="C6" s="19"/>
      <c r="D6" s="19"/>
      <c r="E6" s="29"/>
      <c r="F6" s="29"/>
      <c r="G6" s="19"/>
      <c r="H6" s="9"/>
      <c r="I6" s="9"/>
      <c r="J6" s="9"/>
    </row>
    <row r="7" spans="1:16" ht="16.5" customHeight="1" thickBot="1" x14ac:dyDescent="0.25">
      <c r="K7" s="144" t="s">
        <v>24</v>
      </c>
      <c r="L7" s="144"/>
      <c r="M7" s="144"/>
    </row>
    <row r="8" spans="1:16" ht="15.75" thickBot="1" x14ac:dyDescent="0.25">
      <c r="A8" s="6"/>
      <c r="B8" s="6"/>
      <c r="C8" s="4" t="s">
        <v>35</v>
      </c>
      <c r="D8" s="1"/>
      <c r="E8" s="4" t="s">
        <v>25</v>
      </c>
      <c r="F8" s="1"/>
      <c r="G8" s="4" t="s">
        <v>36</v>
      </c>
      <c r="I8" s="4" t="s">
        <v>25</v>
      </c>
      <c r="K8" s="21" t="s">
        <v>22</v>
      </c>
      <c r="M8" s="21" t="s">
        <v>23</v>
      </c>
    </row>
    <row r="9" spans="1:16" x14ac:dyDescent="0.2">
      <c r="A9" s="7" t="s">
        <v>0</v>
      </c>
      <c r="B9" s="5"/>
    </row>
    <row r="10" spans="1:16" ht="8.25" customHeight="1" x14ac:dyDescent="0.2">
      <c r="A10" s="5"/>
      <c r="B10" s="5"/>
    </row>
    <row r="11" spans="1:16" x14ac:dyDescent="0.2">
      <c r="A11" s="8" t="s">
        <v>2</v>
      </c>
      <c r="B11" s="5"/>
    </row>
    <row r="12" spans="1:16" ht="7.5" customHeight="1" x14ac:dyDescent="0.2">
      <c r="A12" s="47"/>
      <c r="B12" s="5"/>
    </row>
    <row r="13" spans="1:16" x14ac:dyDescent="0.2">
      <c r="A13" s="97" t="s">
        <v>67</v>
      </c>
      <c r="B13" s="47"/>
      <c r="C13" s="35">
        <v>1589074.9</v>
      </c>
      <c r="D13" s="2"/>
      <c r="E13" s="61">
        <f>+C13/$C$31</f>
        <v>0.48503243367974835</v>
      </c>
      <c r="F13" s="2"/>
      <c r="G13" s="35">
        <v>683301.31900000002</v>
      </c>
      <c r="I13" s="51">
        <f>+G13/$G$31</f>
        <v>0.27159647435482109</v>
      </c>
      <c r="K13" s="35">
        <f>+C13-G13</f>
        <v>905773.58099999989</v>
      </c>
      <c r="L13" s="16"/>
      <c r="M13" s="51">
        <f>+K13/G13</f>
        <v>1.3255844176118148</v>
      </c>
    </row>
    <row r="14" spans="1:16" x14ac:dyDescent="0.2">
      <c r="A14" s="67" t="s">
        <v>68</v>
      </c>
      <c r="B14" s="47"/>
      <c r="C14" s="35">
        <v>160778.03200000001</v>
      </c>
      <c r="D14" s="2"/>
      <c r="E14" s="61">
        <f t="shared" ref="E14:E17" si="0">+C14/$C$31</f>
        <v>4.9074187845519722E-2</v>
      </c>
      <c r="F14" s="2"/>
      <c r="G14" s="35">
        <v>128333.577</v>
      </c>
      <c r="I14" s="51">
        <f t="shared" ref="I14:I17" si="1">+G14/$G$31</f>
        <v>5.1009629405593108E-2</v>
      </c>
      <c r="K14" s="35">
        <f t="shared" ref="K14:K17" si="2">+C14-G14</f>
        <v>32444.455000000002</v>
      </c>
      <c r="M14" s="51">
        <f t="shared" ref="M14:M17" si="3">+K14/G14</f>
        <v>0.25281345504769964</v>
      </c>
    </row>
    <row r="15" spans="1:16" x14ac:dyDescent="0.2">
      <c r="A15" s="67" t="s">
        <v>69</v>
      </c>
      <c r="B15" s="47"/>
      <c r="C15" s="35">
        <v>174741.85500000001</v>
      </c>
      <c r="D15" s="2"/>
      <c r="E15" s="61">
        <f t="shared" si="0"/>
        <v>5.3336357648317088E-2</v>
      </c>
      <c r="F15" s="2"/>
      <c r="G15" s="35">
        <v>459111.55599999998</v>
      </c>
      <c r="I15" s="51">
        <f t="shared" si="1"/>
        <v>0.18248622749278784</v>
      </c>
      <c r="K15" s="35">
        <f t="shared" si="2"/>
        <v>-284369.701</v>
      </c>
      <c r="M15" s="51">
        <f t="shared" si="3"/>
        <v>-0.61939129452014929</v>
      </c>
      <c r="O15" s="69"/>
      <c r="P15" s="69"/>
    </row>
    <row r="16" spans="1:16" x14ac:dyDescent="0.2">
      <c r="A16" s="67" t="s">
        <v>70</v>
      </c>
      <c r="B16" s="47"/>
      <c r="C16" s="35">
        <v>7413</v>
      </c>
      <c r="D16" s="2"/>
      <c r="E16" s="61">
        <f t="shared" si="0"/>
        <v>2.2626658006290167E-3</v>
      </c>
      <c r="F16" s="2"/>
      <c r="G16" s="35">
        <v>8442</v>
      </c>
      <c r="I16" s="51">
        <f t="shared" si="1"/>
        <v>3.3554997959888318E-3</v>
      </c>
      <c r="K16" s="35">
        <f t="shared" si="2"/>
        <v>-1029</v>
      </c>
      <c r="M16" s="51">
        <f t="shared" si="3"/>
        <v>-0.12189054726368159</v>
      </c>
      <c r="O16" s="56"/>
    </row>
    <row r="17" spans="1:17" x14ac:dyDescent="0.2">
      <c r="A17" s="67" t="s">
        <v>71</v>
      </c>
      <c r="B17" s="47"/>
      <c r="C17" s="16">
        <v>214239.68900000001</v>
      </c>
      <c r="D17" s="2"/>
      <c r="E17" s="61">
        <f t="shared" si="0"/>
        <v>6.5392259198394254E-2</v>
      </c>
      <c r="F17" s="2"/>
      <c r="G17" s="16">
        <v>120543.25599999999</v>
      </c>
      <c r="I17" s="51">
        <f t="shared" si="1"/>
        <v>4.7913156943358147E-2</v>
      </c>
      <c r="K17" s="16">
        <f t="shared" si="2"/>
        <v>93696.433000000019</v>
      </c>
      <c r="M17" s="51">
        <f t="shared" si="3"/>
        <v>0.77728473669236231</v>
      </c>
    </row>
    <row r="18" spans="1:17" x14ac:dyDescent="0.2">
      <c r="A18" s="48"/>
      <c r="B18" s="47"/>
      <c r="C18" s="35"/>
      <c r="D18" s="2"/>
      <c r="E18" s="63"/>
      <c r="F18" s="2"/>
      <c r="G18" s="16"/>
      <c r="I18" s="51"/>
      <c r="K18" s="16"/>
      <c r="M18" s="51"/>
      <c r="O18" s="69"/>
    </row>
    <row r="19" spans="1:17" ht="8.25" customHeight="1" thickBot="1" x14ac:dyDescent="0.25">
      <c r="A19" s="47"/>
      <c r="B19" s="5"/>
      <c r="C19" s="17"/>
      <c r="D19" s="2"/>
      <c r="E19" s="62"/>
      <c r="F19" s="2"/>
      <c r="G19" s="2"/>
      <c r="I19" s="53"/>
      <c r="K19" s="2"/>
      <c r="M19" s="53"/>
    </row>
    <row r="20" spans="1:17" ht="15.75" thickBot="1" x14ac:dyDescent="0.25">
      <c r="A20" s="24" t="s">
        <v>3</v>
      </c>
      <c r="B20" s="3"/>
      <c r="C20" s="25">
        <f>SUM(C13:C19)</f>
        <v>2146247.4759999998</v>
      </c>
      <c r="D20" s="2"/>
      <c r="E20" s="52">
        <f t="shared" ref="E20" si="4">+C20/$C$31</f>
        <v>0.65509790417260838</v>
      </c>
      <c r="F20" s="2"/>
      <c r="G20" s="25">
        <f>SUM(G13:G19)</f>
        <v>1399731.7080000001</v>
      </c>
      <c r="I20" s="52">
        <f t="shared" ref="I20" si="5">+G20/$G$31</f>
        <v>0.55636098799254907</v>
      </c>
      <c r="K20" s="25">
        <f t="shared" ref="K20" si="6">+C20-G20</f>
        <v>746515.76799999969</v>
      </c>
      <c r="M20" s="52">
        <f t="shared" ref="M20" si="7">+K20/G20</f>
        <v>0.53332775397840715</v>
      </c>
    </row>
    <row r="21" spans="1:17" ht="10.5" customHeight="1" x14ac:dyDescent="0.2">
      <c r="A21" s="47"/>
      <c r="B21" s="47"/>
      <c r="C21" s="36"/>
      <c r="D21" s="2"/>
      <c r="E21" s="53"/>
      <c r="F21" s="2"/>
      <c r="G21" s="2"/>
      <c r="I21" s="53"/>
      <c r="K21" s="2"/>
      <c r="M21" s="53"/>
    </row>
    <row r="22" spans="1:17" x14ac:dyDescent="0.2">
      <c r="A22" s="50" t="s">
        <v>4</v>
      </c>
      <c r="B22" s="47"/>
      <c r="C22" s="36"/>
      <c r="D22" s="2"/>
      <c r="E22" s="53"/>
      <c r="F22" s="2"/>
      <c r="G22" s="2"/>
      <c r="I22" s="53"/>
      <c r="K22" s="2"/>
      <c r="M22" s="53"/>
      <c r="Q22" s="69"/>
    </row>
    <row r="23" spans="1:17" ht="15.75" customHeight="1" x14ac:dyDescent="0.2">
      <c r="A23" s="47"/>
      <c r="B23" s="47"/>
      <c r="C23" s="36"/>
      <c r="D23" s="2"/>
      <c r="E23" s="53"/>
      <c r="F23" s="2"/>
      <c r="G23" s="2"/>
      <c r="I23" s="53"/>
      <c r="K23" s="2"/>
      <c r="M23" s="53"/>
    </row>
    <row r="24" spans="1:17" s="67" customFormat="1" ht="15.75" customHeight="1" x14ac:dyDescent="0.2">
      <c r="A24" s="67" t="s">
        <v>72</v>
      </c>
      <c r="B24" s="47"/>
      <c r="C24" s="35">
        <v>1128576.013</v>
      </c>
      <c r="D24" s="35"/>
      <c r="E24" s="53">
        <f t="shared" ref="E24:E25" si="8">+C24/$C$31</f>
        <v>0.3444746186463441</v>
      </c>
      <c r="F24" s="35"/>
      <c r="G24" s="35">
        <v>1114437.9129999999</v>
      </c>
      <c r="I24" s="53">
        <f t="shared" ref="I24:I25" si="9">+G24/$G$31</f>
        <v>0.44296330131647937</v>
      </c>
      <c r="K24" s="35">
        <f t="shared" ref="K24:K25" si="10">+C24-G24</f>
        <v>14138.100000000093</v>
      </c>
      <c r="M24" s="53">
        <f t="shared" ref="M24:M25" si="11">+K24/G24</f>
        <v>1.2686305656939808E-2</v>
      </c>
    </row>
    <row r="25" spans="1:17" s="67" customFormat="1" ht="15.75" customHeight="1" x14ac:dyDescent="0.2">
      <c r="A25" s="97" t="s">
        <v>73</v>
      </c>
      <c r="B25" s="47"/>
      <c r="C25" s="35">
        <v>1400</v>
      </c>
      <c r="D25" s="35"/>
      <c r="E25" s="53">
        <f t="shared" si="8"/>
        <v>4.2732120880623547E-4</v>
      </c>
      <c r="F25" s="35"/>
      <c r="G25" s="35">
        <v>1700</v>
      </c>
      <c r="I25" s="53">
        <f t="shared" si="9"/>
        <v>6.7571069097145393E-4</v>
      </c>
      <c r="K25" s="35">
        <f t="shared" si="10"/>
        <v>-300</v>
      </c>
      <c r="M25" s="53">
        <f t="shared" si="11"/>
        <v>-0.17647058823529413</v>
      </c>
    </row>
    <row r="26" spans="1:17" s="67" customFormat="1" ht="15.75" customHeight="1" x14ac:dyDescent="0.2">
      <c r="A26" s="47"/>
      <c r="B26" s="47"/>
      <c r="D26" s="2"/>
      <c r="E26" s="53"/>
      <c r="F26" s="2"/>
      <c r="G26" s="2"/>
      <c r="I26" s="53"/>
      <c r="K26" s="2"/>
      <c r="M26" s="53"/>
    </row>
    <row r="27" spans="1:17" ht="15.75" customHeight="1" x14ac:dyDescent="0.2">
      <c r="A27" s="48"/>
      <c r="B27" s="47"/>
      <c r="C27" s="35"/>
      <c r="D27" s="2"/>
      <c r="E27" s="51"/>
      <c r="F27" s="2"/>
      <c r="G27" s="16"/>
      <c r="H27" s="59"/>
      <c r="I27" s="51"/>
      <c r="J27" s="59"/>
      <c r="K27" s="16"/>
      <c r="L27" s="59"/>
      <c r="M27" s="51"/>
    </row>
    <row r="28" spans="1:17" ht="15.75" customHeight="1" thickBot="1" x14ac:dyDescent="0.25">
      <c r="A28" s="47"/>
      <c r="B28" s="47"/>
      <c r="C28" s="36"/>
      <c r="D28" s="2"/>
      <c r="E28" s="53"/>
      <c r="F28" s="2"/>
      <c r="G28" s="2"/>
      <c r="I28" s="53"/>
      <c r="K28" s="2"/>
      <c r="M28" s="53"/>
    </row>
    <row r="29" spans="1:17" ht="15.75" thickBot="1" x14ac:dyDescent="0.25">
      <c r="A29" s="24" t="s">
        <v>5</v>
      </c>
      <c r="B29" s="3"/>
      <c r="C29" s="25">
        <f>SUM(C24:C28)</f>
        <v>1129976.013</v>
      </c>
      <c r="D29" s="2"/>
      <c r="E29" s="52">
        <f t="shared" ref="E29" si="12">+C29/$C$31</f>
        <v>0.34490193985515033</v>
      </c>
      <c r="F29" s="2"/>
      <c r="G29" s="25">
        <f>SUM(G24:G28)</f>
        <v>1116137.9129999999</v>
      </c>
      <c r="I29" s="52">
        <f t="shared" ref="I29" si="13">+G29/$G$31</f>
        <v>0.44363901200745087</v>
      </c>
      <c r="K29" s="25">
        <f t="shared" ref="K29" si="14">+C29-G29</f>
        <v>13838.100000000093</v>
      </c>
      <c r="M29" s="52">
        <f t="shared" ref="M29" si="15">+K29/G29</f>
        <v>1.2398199038688235E-2</v>
      </c>
    </row>
    <row r="30" spans="1:17" ht="11.25" customHeight="1" thickBot="1" x14ac:dyDescent="0.25">
      <c r="A30" s="5"/>
      <c r="B30" s="5"/>
      <c r="C30" s="2"/>
      <c r="D30" s="2"/>
      <c r="E30" s="53"/>
      <c r="F30" s="2"/>
      <c r="G30" s="2"/>
      <c r="I30" s="53"/>
      <c r="K30" s="2"/>
      <c r="M30" s="53"/>
    </row>
    <row r="31" spans="1:17" ht="15.75" thickBot="1" x14ac:dyDescent="0.25">
      <c r="A31" s="78" t="s">
        <v>1</v>
      </c>
      <c r="B31" s="5"/>
      <c r="C31" s="79">
        <f>ROUNDUP(+C29+C20,0)</f>
        <v>3276224</v>
      </c>
      <c r="D31" s="2"/>
      <c r="E31" s="80">
        <f t="shared" ref="E31" si="16">+C31/$C$31</f>
        <v>1</v>
      </c>
      <c r="F31" s="2"/>
      <c r="G31" s="79">
        <f>+G29+G20</f>
        <v>2515869.6210000003</v>
      </c>
      <c r="I31" s="80">
        <f t="shared" ref="I31" si="17">+G31/$G$31</f>
        <v>1</v>
      </c>
      <c r="K31" s="79">
        <f t="shared" ref="K31" si="18">+C31-G31</f>
        <v>760354.37899999972</v>
      </c>
      <c r="M31" s="80">
        <f t="shared" ref="M31" si="19">+K31/G31</f>
        <v>0.30222328401015325</v>
      </c>
    </row>
    <row r="32" spans="1:17" x14ac:dyDescent="0.2">
      <c r="A32" s="5"/>
      <c r="B32" s="5"/>
      <c r="C32" s="2"/>
      <c r="D32" s="2"/>
      <c r="E32" s="62"/>
      <c r="F32" s="2"/>
      <c r="G32" s="2"/>
      <c r="I32" s="53"/>
      <c r="M32" s="53"/>
    </row>
    <row r="33" spans="1:15" x14ac:dyDescent="0.2">
      <c r="A33" s="7" t="s">
        <v>6</v>
      </c>
      <c r="B33" s="5"/>
      <c r="C33" s="2"/>
      <c r="D33" s="2"/>
      <c r="E33" s="62"/>
      <c r="F33" s="2"/>
      <c r="G33" s="2"/>
      <c r="I33" s="53"/>
      <c r="M33" s="53"/>
    </row>
    <row r="34" spans="1:15" ht="9.75" customHeight="1" x14ac:dyDescent="0.2">
      <c r="A34" s="5"/>
      <c r="B34" s="5"/>
      <c r="C34" s="2"/>
      <c r="D34" s="2"/>
      <c r="E34" s="62"/>
      <c r="F34" s="2"/>
      <c r="G34" s="2"/>
      <c r="I34" s="53"/>
      <c r="M34" s="53"/>
    </row>
    <row r="35" spans="1:15" x14ac:dyDescent="0.2">
      <c r="A35" s="8" t="s">
        <v>7</v>
      </c>
      <c r="B35" s="5"/>
      <c r="C35" s="2"/>
      <c r="D35" s="2"/>
      <c r="E35" s="62"/>
      <c r="F35" s="2"/>
      <c r="G35" s="2"/>
      <c r="I35" s="53"/>
      <c r="M35" s="53"/>
    </row>
    <row r="36" spans="1:15" ht="9" customHeight="1" x14ac:dyDescent="0.2">
      <c r="B36" s="5"/>
      <c r="C36" s="2"/>
      <c r="D36" s="2"/>
      <c r="E36" s="62"/>
      <c r="F36" s="2"/>
      <c r="G36" s="2"/>
      <c r="I36" s="53"/>
      <c r="M36" s="53"/>
    </row>
    <row r="37" spans="1:15" x14ac:dyDescent="0.2">
      <c r="A37" s="97" t="s">
        <v>74</v>
      </c>
      <c r="B37" s="5"/>
      <c r="C37" s="16">
        <v>70495.646999999997</v>
      </c>
      <c r="D37" s="2"/>
      <c r="E37" s="61">
        <f>+C37/$C$31</f>
        <v>2.1517346494012619E-2</v>
      </c>
      <c r="F37" s="2"/>
      <c r="G37" s="16">
        <v>203166.198</v>
      </c>
      <c r="I37" s="51">
        <f>+G37/$G$31</f>
        <v>8.075386590154307E-2</v>
      </c>
      <c r="K37" s="16">
        <f>+C37-G37</f>
        <v>-132670.55100000001</v>
      </c>
      <c r="L37" s="67"/>
      <c r="M37" s="51">
        <f>+K37/G37</f>
        <v>-0.6530148829186635</v>
      </c>
    </row>
    <row r="38" spans="1:15" x14ac:dyDescent="0.2">
      <c r="A38" s="97" t="s">
        <v>75</v>
      </c>
      <c r="B38" s="47"/>
      <c r="C38" s="35">
        <v>102980.884373525</v>
      </c>
      <c r="D38" s="36"/>
      <c r="E38" s="61">
        <f t="shared" ref="E38:E43" si="20">+C38/$C$31</f>
        <v>3.1432797138878477E-2</v>
      </c>
      <c r="F38" s="36"/>
      <c r="G38" s="35">
        <v>46847.517</v>
      </c>
      <c r="I38" s="51">
        <f>+G38/$G$31</f>
        <v>1.8620804754333489E-2</v>
      </c>
      <c r="K38" s="35">
        <f t="shared" ref="K38:K68" si="21">+C38-G38</f>
        <v>56133.367373524998</v>
      </c>
      <c r="L38" s="67"/>
      <c r="M38" s="51">
        <f t="shared" ref="M38:M68" si="22">+K38/G38</f>
        <v>1.1982143551711608</v>
      </c>
      <c r="O38" s="69"/>
    </row>
    <row r="39" spans="1:15" x14ac:dyDescent="0.2">
      <c r="A39" s="97" t="s">
        <v>76</v>
      </c>
      <c r="B39" s="47"/>
      <c r="C39" s="35">
        <v>687123.31299999997</v>
      </c>
      <c r="D39" s="36"/>
      <c r="E39" s="61">
        <f t="shared" si="20"/>
        <v>0.20973026050721805</v>
      </c>
      <c r="F39" s="36"/>
      <c r="G39" s="35">
        <v>336048.25099999999</v>
      </c>
      <c r="I39" s="51">
        <f t="shared" ref="I39:I40" si="23">+G39/$G$31</f>
        <v>0.13357140934291681</v>
      </c>
      <c r="K39" s="35">
        <f t="shared" si="21"/>
        <v>351075.06199999998</v>
      </c>
      <c r="L39" s="67"/>
      <c r="M39" s="51">
        <f t="shared" si="22"/>
        <v>1.0447162303487185</v>
      </c>
      <c r="O39" s="69"/>
    </row>
    <row r="40" spans="1:15" x14ac:dyDescent="0.2">
      <c r="A40" s="97" t="s">
        <v>77</v>
      </c>
      <c r="B40" s="47"/>
      <c r="C40" s="35">
        <v>60537.874000000003</v>
      </c>
      <c r="D40" s="36"/>
      <c r="E40" s="61">
        <f t="shared" si="20"/>
        <v>1.8477941068742555E-2</v>
      </c>
      <c r="F40" s="36"/>
      <c r="G40" s="35">
        <v>19800.574000000001</v>
      </c>
      <c r="I40" s="51">
        <f t="shared" si="23"/>
        <v>7.8702703171596496E-3</v>
      </c>
      <c r="K40" s="35">
        <f t="shared" si="21"/>
        <v>40737.300000000003</v>
      </c>
      <c r="L40" s="67"/>
      <c r="M40" s="51">
        <f t="shared" si="22"/>
        <v>2.057379750708237</v>
      </c>
    </row>
    <row r="41" spans="1:15" x14ac:dyDescent="0.2">
      <c r="B41" s="47"/>
      <c r="C41" s="35"/>
      <c r="D41" s="36"/>
      <c r="E41" s="61"/>
      <c r="F41" s="36"/>
      <c r="G41" s="35"/>
      <c r="I41" s="51"/>
      <c r="K41" s="35"/>
      <c r="L41" s="67"/>
      <c r="M41" s="51"/>
    </row>
    <row r="42" spans="1:15" ht="6.75" customHeight="1" thickBot="1" x14ac:dyDescent="0.25">
      <c r="A42" s="47"/>
      <c r="B42" s="5"/>
      <c r="C42" s="2"/>
      <c r="D42" s="2"/>
      <c r="E42" s="61"/>
      <c r="F42" s="2"/>
      <c r="G42" s="2"/>
      <c r="I42" s="53"/>
      <c r="K42" s="2"/>
      <c r="L42" s="67"/>
      <c r="M42" s="53"/>
    </row>
    <row r="43" spans="1:15" ht="15.75" thickBot="1" x14ac:dyDescent="0.25">
      <c r="A43" s="24" t="s">
        <v>8</v>
      </c>
      <c r="B43" s="3"/>
      <c r="C43" s="18">
        <f>SUM(C37:C42)</f>
        <v>921137.71837352484</v>
      </c>
      <c r="D43" s="2"/>
      <c r="E43" s="52">
        <f t="shared" si="20"/>
        <v>0.28115834520885169</v>
      </c>
      <c r="F43" s="2"/>
      <c r="G43" s="18">
        <f>SUM(G37:G42)</f>
        <v>605862.54</v>
      </c>
      <c r="I43" s="52">
        <f t="shared" ref="I43" si="24">+G43/$G$31</f>
        <v>0.24081635031595303</v>
      </c>
      <c r="K43" s="18">
        <f t="shared" si="21"/>
        <v>315275.1783735248</v>
      </c>
      <c r="L43" s="67"/>
      <c r="M43" s="52">
        <f t="shared" si="22"/>
        <v>0.52037410725793476</v>
      </c>
    </row>
    <row r="44" spans="1:15" s="67" customFormat="1" x14ac:dyDescent="0.2">
      <c r="A44" s="24"/>
      <c r="B44" s="3"/>
      <c r="C44" s="30"/>
      <c r="D44" s="2"/>
      <c r="E44" s="70"/>
      <c r="F44" s="2"/>
      <c r="G44" s="30"/>
      <c r="I44" s="70"/>
      <c r="K44" s="30"/>
      <c r="M44" s="70"/>
    </row>
    <row r="45" spans="1:15" s="67" customFormat="1" x14ac:dyDescent="0.2">
      <c r="A45" s="50" t="s">
        <v>31</v>
      </c>
      <c r="B45" s="3"/>
      <c r="C45" s="30"/>
      <c r="D45" s="2"/>
      <c r="E45" s="70"/>
      <c r="F45" s="2"/>
      <c r="G45" s="30"/>
      <c r="I45" s="70"/>
      <c r="K45" s="30"/>
      <c r="M45" s="70"/>
    </row>
    <row r="46" spans="1:15" s="67" customFormat="1" ht="12.75" customHeight="1" x14ac:dyDescent="0.2">
      <c r="A46" s="47"/>
      <c r="B46" s="3"/>
      <c r="C46" s="30"/>
      <c r="D46" s="2"/>
      <c r="E46" s="70"/>
      <c r="F46" s="2"/>
      <c r="G46" s="30"/>
      <c r="I46" s="70"/>
      <c r="K46" s="30"/>
      <c r="M46" s="70"/>
    </row>
    <row r="47" spans="1:15" s="67" customFormat="1" ht="13.5" customHeight="1" x14ac:dyDescent="0.2">
      <c r="A47" s="47" t="s">
        <v>75</v>
      </c>
      <c r="B47" s="3"/>
      <c r="C47" s="30">
        <v>27826.111261911701</v>
      </c>
      <c r="D47" s="2">
        <v>8.4933489987251976E-3</v>
      </c>
      <c r="E47" s="70">
        <f>+C47/$C$31</f>
        <v>8.4933482148692209E-3</v>
      </c>
      <c r="F47" s="2"/>
      <c r="G47" s="30">
        <v>130806.996</v>
      </c>
      <c r="I47" s="70">
        <f t="shared" ref="I47" si="25">+G47/$G$31</f>
        <v>5.199275626532953E-2</v>
      </c>
      <c r="K47" s="30">
        <f t="shared" si="21"/>
        <v>-102980.88473808829</v>
      </c>
      <c r="M47" s="70">
        <f t="shared" si="22"/>
        <v>-0.78727352425468355</v>
      </c>
    </row>
    <row r="48" spans="1:15" s="67" customFormat="1" ht="13.5" customHeight="1" x14ac:dyDescent="0.2">
      <c r="A48" s="47"/>
      <c r="B48" s="3"/>
      <c r="C48" s="30"/>
      <c r="D48" s="2"/>
      <c r="E48" s="70"/>
      <c r="F48" s="2"/>
      <c r="G48" s="30"/>
      <c r="I48" s="70"/>
      <c r="K48" s="30"/>
      <c r="M48" s="70"/>
    </row>
    <row r="49" spans="1:16" s="67" customFormat="1" ht="13.5" customHeight="1" x14ac:dyDescent="0.2">
      <c r="A49" s="47"/>
      <c r="B49" s="3"/>
      <c r="C49" s="30"/>
      <c r="D49" s="2"/>
      <c r="E49" s="70"/>
      <c r="F49" s="2"/>
      <c r="G49" s="30"/>
      <c r="I49" s="70"/>
      <c r="K49" s="30"/>
      <c r="M49" s="70"/>
    </row>
    <row r="50" spans="1:16" s="67" customFormat="1" ht="17.25" customHeight="1" x14ac:dyDescent="0.2">
      <c r="A50" s="49"/>
      <c r="B50" s="47"/>
      <c r="C50" s="35"/>
      <c r="D50" s="2"/>
      <c r="E50" s="51"/>
      <c r="F50" s="2"/>
      <c r="G50" s="30"/>
      <c r="I50" s="51"/>
      <c r="K50" s="30"/>
      <c r="M50" s="51"/>
    </row>
    <row r="51" spans="1:16" ht="10.5" customHeight="1" thickBot="1" x14ac:dyDescent="0.25">
      <c r="A51" s="47"/>
      <c r="B51" s="5"/>
      <c r="C51" s="2"/>
      <c r="D51" s="2"/>
      <c r="E51" s="53"/>
      <c r="F51" s="2"/>
      <c r="G51" s="2"/>
      <c r="I51" s="53"/>
      <c r="K51" s="2"/>
      <c r="L51" s="67"/>
      <c r="M51" s="53"/>
    </row>
    <row r="52" spans="1:16" s="67" customFormat="1" ht="16.5" customHeight="1" thickBot="1" x14ac:dyDescent="0.25">
      <c r="A52" s="24" t="s">
        <v>34</v>
      </c>
      <c r="B52" s="3"/>
      <c r="C52" s="18">
        <f>SUM(C47:C51)</f>
        <v>27826.111261911701</v>
      </c>
      <c r="D52" s="2"/>
      <c r="E52" s="52">
        <f>+C52/$C$31</f>
        <v>8.4933482148692209E-3</v>
      </c>
      <c r="F52" s="2"/>
      <c r="G52" s="18">
        <f>SUM(G47:G51)</f>
        <v>130806.996</v>
      </c>
      <c r="I52" s="52">
        <f t="shared" ref="I52" si="26">+G52/$G$31</f>
        <v>5.199275626532953E-2</v>
      </c>
      <c r="K52" s="18">
        <f t="shared" si="21"/>
        <v>-102980.88473808829</v>
      </c>
      <c r="M52" s="52">
        <f t="shared" si="22"/>
        <v>-0.78727352425468355</v>
      </c>
    </row>
    <row r="53" spans="1:16" s="67" customFormat="1" ht="10.5" customHeight="1" x14ac:dyDescent="0.2">
      <c r="A53" s="47"/>
      <c r="B53" s="5"/>
      <c r="C53" s="2"/>
      <c r="D53" s="2"/>
      <c r="E53" s="53"/>
      <c r="F53" s="2"/>
      <c r="G53" s="2"/>
      <c r="I53" s="53"/>
      <c r="K53" s="2"/>
      <c r="M53" s="53"/>
    </row>
    <row r="54" spans="1:16" ht="11.25" customHeight="1" thickBot="1" x14ac:dyDescent="0.25">
      <c r="A54" s="5"/>
      <c r="B54" s="5"/>
      <c r="C54" s="2"/>
      <c r="D54" s="2"/>
      <c r="E54" s="53"/>
      <c r="F54" s="2"/>
      <c r="G54" s="2"/>
      <c r="I54" s="53"/>
      <c r="K54" s="2"/>
      <c r="L54" s="67"/>
      <c r="M54" s="53"/>
    </row>
    <row r="55" spans="1:16" ht="15.75" thickBot="1" x14ac:dyDescent="0.25">
      <c r="A55" s="78" t="s">
        <v>9</v>
      </c>
      <c r="B55" s="5"/>
      <c r="C55" s="79">
        <f>+C52+C43</f>
        <v>948963.82963543653</v>
      </c>
      <c r="D55" s="2"/>
      <c r="E55" s="80">
        <f>+C55/$C$31</f>
        <v>0.28965169342372088</v>
      </c>
      <c r="F55" s="2"/>
      <c r="G55" s="79">
        <f>+G52+G43</f>
        <v>736669.53600000008</v>
      </c>
      <c r="H55" s="67"/>
      <c r="I55" s="80">
        <f t="shared" ref="I55" si="27">+G55/$G$31</f>
        <v>0.29280910658128256</v>
      </c>
      <c r="J55" s="67"/>
      <c r="K55" s="79">
        <f t="shared" si="21"/>
        <v>212294.29363543645</v>
      </c>
      <c r="L55" s="67"/>
      <c r="M55" s="80">
        <f t="shared" si="22"/>
        <v>0.28818117658042591</v>
      </c>
    </row>
    <row r="56" spans="1:16" x14ac:dyDescent="0.2">
      <c r="A56" s="5"/>
      <c r="B56" s="5"/>
      <c r="C56" s="2"/>
      <c r="D56" s="2"/>
      <c r="E56" s="53"/>
      <c r="F56" s="2"/>
      <c r="G56" s="2"/>
      <c r="I56" s="53"/>
      <c r="K56" s="2"/>
      <c r="L56" s="67"/>
      <c r="M56" s="53"/>
    </row>
    <row r="57" spans="1:16" x14ac:dyDescent="0.2">
      <c r="A57" s="7" t="s">
        <v>10</v>
      </c>
      <c r="B57" s="5"/>
      <c r="C57" s="2"/>
      <c r="D57" s="2"/>
      <c r="E57" s="53"/>
      <c r="F57" s="2"/>
      <c r="G57" s="2"/>
      <c r="I57" s="53"/>
      <c r="K57" s="2"/>
      <c r="L57" s="67"/>
      <c r="M57" s="53"/>
    </row>
    <row r="58" spans="1:16" ht="6.75" customHeight="1" x14ac:dyDescent="0.2">
      <c r="A58" s="47"/>
      <c r="B58" s="47"/>
      <c r="C58" s="2"/>
      <c r="D58" s="2"/>
      <c r="E58" s="53"/>
      <c r="F58" s="2"/>
      <c r="G58" s="2"/>
      <c r="I58" s="53"/>
      <c r="K58" s="2"/>
      <c r="L58" s="67"/>
      <c r="M58" s="53"/>
    </row>
    <row r="59" spans="1:16" x14ac:dyDescent="0.2">
      <c r="A59" s="97" t="s">
        <v>78</v>
      </c>
      <c r="B59" s="46"/>
      <c r="C59" s="35">
        <v>700000</v>
      </c>
      <c r="D59" s="36"/>
      <c r="E59" s="51">
        <f t="shared" ref="E59:E64" si="28">+C59/$C$31</f>
        <v>0.21366060440311774</v>
      </c>
      <c r="F59" s="36"/>
      <c r="G59" s="35">
        <v>700000</v>
      </c>
      <c r="I59" s="51">
        <f>+G59/$G$68</f>
        <v>0.27823381481415427</v>
      </c>
      <c r="K59" s="35">
        <f t="shared" si="21"/>
        <v>0</v>
      </c>
      <c r="L59" s="67"/>
      <c r="M59" s="51">
        <f t="shared" si="22"/>
        <v>0</v>
      </c>
    </row>
    <row r="60" spans="1:16" x14ac:dyDescent="0.2">
      <c r="A60" s="97" t="s">
        <v>79</v>
      </c>
      <c r="B60" s="46"/>
      <c r="C60" s="32">
        <v>95690</v>
      </c>
      <c r="D60" s="36"/>
      <c r="E60" s="51">
        <f t="shared" si="28"/>
        <v>2.9207404621906196E-2</v>
      </c>
      <c r="F60" s="36"/>
      <c r="G60" s="35">
        <v>95690</v>
      </c>
      <c r="I60" s="51">
        <f t="shared" ref="I60:I68" si="29">+G60/$G$68</f>
        <v>3.8034562485094889E-2</v>
      </c>
      <c r="K60" s="35">
        <f t="shared" si="21"/>
        <v>0</v>
      </c>
      <c r="L60" s="67"/>
      <c r="M60" s="51">
        <f t="shared" si="22"/>
        <v>0</v>
      </c>
    </row>
    <row r="61" spans="1:16" x14ac:dyDescent="0.2">
      <c r="A61" s="97" t="s">
        <v>80</v>
      </c>
      <c r="B61" s="46"/>
      <c r="C61" s="35">
        <v>17975.599999999999</v>
      </c>
      <c r="D61" s="36"/>
      <c r="E61" s="51">
        <f t="shared" si="28"/>
        <v>5.4866822292981184E-3</v>
      </c>
      <c r="F61" s="36"/>
      <c r="G61" s="35">
        <v>4538.1000000000004</v>
      </c>
      <c r="H61" s="59"/>
      <c r="I61" s="51">
        <f t="shared" si="29"/>
        <v>1.8037898214401625E-3</v>
      </c>
      <c r="J61" s="59"/>
      <c r="K61" s="35">
        <f t="shared" si="21"/>
        <v>13437.499999999998</v>
      </c>
      <c r="L61" s="67"/>
      <c r="M61" s="51">
        <f t="shared" si="22"/>
        <v>2.9610409642802047</v>
      </c>
      <c r="N61" s="59"/>
      <c r="O61" s="59"/>
      <c r="P61" s="59"/>
    </row>
    <row r="62" spans="1:16" x14ac:dyDescent="0.2">
      <c r="A62" s="97" t="s">
        <v>81</v>
      </c>
      <c r="B62" s="46"/>
      <c r="C62" s="32">
        <v>56024.22</v>
      </c>
      <c r="D62" s="36"/>
      <c r="E62" s="51">
        <f t="shared" si="28"/>
        <v>1.7100241009161767E-2</v>
      </c>
      <c r="F62" s="36"/>
      <c r="G62" s="35">
        <v>55193.154999999999</v>
      </c>
      <c r="I62" s="51">
        <f t="shared" si="29"/>
        <v>2.1938002953255591E-2</v>
      </c>
      <c r="K62" s="35">
        <f t="shared" si="21"/>
        <v>831.06500000000233</v>
      </c>
      <c r="L62" s="67"/>
      <c r="M62" s="51">
        <f t="shared" si="22"/>
        <v>1.5057392533548814E-2</v>
      </c>
    </row>
    <row r="63" spans="1:16" s="67" customFormat="1" x14ac:dyDescent="0.2">
      <c r="A63" s="97" t="s">
        <v>82</v>
      </c>
      <c r="B63" s="46"/>
      <c r="C63" s="32">
        <v>922947.76500000001</v>
      </c>
      <c r="D63" s="36"/>
      <c r="E63" s="51">
        <f t="shared" si="28"/>
        <v>0.2817108247177238</v>
      </c>
      <c r="F63" s="36"/>
      <c r="G63" s="35">
        <v>500165.76400000002</v>
      </c>
      <c r="I63" s="51">
        <f t="shared" si="29"/>
        <v>0.19880432651022287</v>
      </c>
      <c r="K63" s="35">
        <f t="shared" si="21"/>
        <v>422782.00099999999</v>
      </c>
      <c r="M63" s="51">
        <f t="shared" si="22"/>
        <v>0.84528376676337236</v>
      </c>
    </row>
    <row r="64" spans="1:16" s="67" customFormat="1" x14ac:dyDescent="0.2">
      <c r="A64" s="97" t="s">
        <v>83</v>
      </c>
      <c r="B64" s="46"/>
      <c r="C64" s="32">
        <v>534622.28300000005</v>
      </c>
      <c r="D64" s="36"/>
      <c r="E64" s="51">
        <f t="shared" si="28"/>
        <v>0.16318245730450667</v>
      </c>
      <c r="F64" s="36"/>
      <c r="G64" s="35">
        <v>423613.05800000002</v>
      </c>
      <c r="I64" s="51">
        <f t="shared" si="29"/>
        <v>0.16837639590347087</v>
      </c>
      <c r="K64" s="35">
        <f t="shared" si="21"/>
        <v>111009.22500000003</v>
      </c>
      <c r="M64" s="51">
        <f t="shared" si="22"/>
        <v>0.26205335955436959</v>
      </c>
    </row>
    <row r="65" spans="1:25" ht="15.75" thickBot="1" x14ac:dyDescent="0.25">
      <c r="A65" s="5"/>
      <c r="B65" s="5"/>
      <c r="C65" s="2"/>
      <c r="D65" s="2"/>
      <c r="E65" s="53"/>
      <c r="F65" s="2"/>
      <c r="G65" s="2"/>
      <c r="I65" s="53"/>
      <c r="K65" s="2"/>
      <c r="L65" s="67"/>
      <c r="M65" s="53"/>
    </row>
    <row r="66" spans="1:25" ht="15.75" thickBot="1" x14ac:dyDescent="0.25">
      <c r="A66" s="78" t="s">
        <v>11</v>
      </c>
      <c r="B66" s="5"/>
      <c r="C66" s="79">
        <f>SUM(C59:C65)</f>
        <v>2327259.8679999998</v>
      </c>
      <c r="D66" s="2"/>
      <c r="E66" s="80">
        <f>+C66/$C$31</f>
        <v>0.71034821428571426</v>
      </c>
      <c r="F66" s="2"/>
      <c r="G66" s="79">
        <f>SUM(G59:G65)</f>
        <v>1779200.077</v>
      </c>
      <c r="H66" s="67"/>
      <c r="I66" s="80">
        <f t="shared" si="29"/>
        <v>0.70719089248763867</v>
      </c>
      <c r="J66" s="67"/>
      <c r="K66" s="79">
        <f t="shared" si="21"/>
        <v>548059.79099999974</v>
      </c>
      <c r="L66" s="67"/>
      <c r="M66" s="80">
        <f t="shared" si="22"/>
        <v>0.30803718934416374</v>
      </c>
      <c r="P66" s="60"/>
    </row>
    <row r="67" spans="1:25" ht="15.75" thickBot="1" x14ac:dyDescent="0.25">
      <c r="A67" s="5"/>
      <c r="B67" s="5"/>
      <c r="C67" s="2"/>
      <c r="D67" s="2"/>
      <c r="E67" s="53"/>
      <c r="F67" s="2"/>
      <c r="G67" s="2"/>
      <c r="I67" s="53"/>
      <c r="K67" s="2"/>
      <c r="L67" s="67"/>
      <c r="M67" s="53"/>
    </row>
    <row r="68" spans="1:25" ht="15.75" thickBot="1" x14ac:dyDescent="0.25">
      <c r="A68" s="78" t="s">
        <v>12</v>
      </c>
      <c r="B68" s="5"/>
      <c r="C68" s="79">
        <f>+C66+C55</f>
        <v>3276223.6976354364</v>
      </c>
      <c r="D68" s="2"/>
      <c r="E68" s="80">
        <f>+C68/$C$31</f>
        <v>0.99999990770943514</v>
      </c>
      <c r="F68" s="2"/>
      <c r="G68" s="79">
        <f>+G66+G55</f>
        <v>2515869.6129999999</v>
      </c>
      <c r="H68" s="67"/>
      <c r="I68" s="80">
        <f t="shared" si="29"/>
        <v>1</v>
      </c>
      <c r="J68" s="67"/>
      <c r="K68" s="79">
        <f t="shared" si="21"/>
        <v>760354.08463543653</v>
      </c>
      <c r="L68" s="67"/>
      <c r="M68" s="80">
        <f t="shared" si="22"/>
        <v>0.30222316796805976</v>
      </c>
    </row>
    <row r="69" spans="1:25" x14ac:dyDescent="0.2">
      <c r="I69" s="53"/>
    </row>
    <row r="70" spans="1:25" s="67" customFormat="1" x14ac:dyDescent="0.2">
      <c r="I70" s="53"/>
    </row>
    <row r="71" spans="1:25" s="67" customFormat="1" x14ac:dyDescent="0.2">
      <c r="I71" s="53"/>
    </row>
    <row r="72" spans="1:25" s="67" customFormat="1" x14ac:dyDescent="0.2">
      <c r="I72" s="53"/>
    </row>
    <row r="73" spans="1:25" x14ac:dyDescent="0.2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25" x14ac:dyDescent="0.2">
      <c r="C74" s="20"/>
      <c r="D74" s="20"/>
      <c r="E74" s="28"/>
      <c r="F74" s="28"/>
      <c r="G74" s="20"/>
      <c r="H74" s="20"/>
      <c r="I74" s="28"/>
      <c r="J74" s="28"/>
      <c r="K74" s="20"/>
      <c r="L74" s="20"/>
      <c r="M74" s="20"/>
    </row>
    <row r="75" spans="1:25" x14ac:dyDescent="0.2">
      <c r="C75" s="20"/>
      <c r="D75" s="20"/>
      <c r="E75" s="28"/>
      <c r="F75" s="28"/>
      <c r="G75" s="20"/>
      <c r="H75" s="20"/>
      <c r="I75" s="28"/>
      <c r="J75" s="28"/>
      <c r="K75" s="20"/>
      <c r="L75" s="20"/>
      <c r="M75" s="20"/>
      <c r="O75" s="68"/>
      <c r="Q75" s="145"/>
      <c r="R75" s="145"/>
      <c r="S75" s="145"/>
      <c r="T75" s="145"/>
      <c r="U75" s="145"/>
      <c r="V75" s="20"/>
      <c r="W75" s="20"/>
      <c r="X75" s="20"/>
      <c r="Y75" s="20"/>
    </row>
    <row r="76" spans="1:25" x14ac:dyDescent="0.2">
      <c r="C76" s="20"/>
      <c r="D76" s="20"/>
      <c r="E76" s="28"/>
      <c r="F76" s="28"/>
      <c r="G76" s="20"/>
      <c r="H76" s="20"/>
      <c r="I76" s="28"/>
      <c r="J76" s="28"/>
      <c r="K76" s="20"/>
      <c r="L76" s="20"/>
      <c r="M76" s="20"/>
      <c r="O76" s="68"/>
      <c r="Q76" s="146"/>
      <c r="R76" s="146"/>
      <c r="S76" s="146"/>
      <c r="T76" s="146"/>
      <c r="U76" s="146"/>
      <c r="V76" s="27"/>
    </row>
    <row r="77" spans="1:25" x14ac:dyDescent="0.2">
      <c r="C77" s="20"/>
      <c r="D77" s="20"/>
      <c r="E77" s="28"/>
      <c r="F77" s="28"/>
      <c r="G77" s="20"/>
      <c r="H77" s="20"/>
      <c r="I77" s="28"/>
      <c r="J77" s="28"/>
      <c r="K77" s="20"/>
      <c r="L77" s="20"/>
      <c r="M77" s="20"/>
      <c r="Q77" s="146"/>
      <c r="R77" s="146"/>
      <c r="S77" s="146"/>
      <c r="T77" s="146"/>
      <c r="U77" s="146"/>
      <c r="V77" s="26"/>
    </row>
    <row r="78" spans="1:25" x14ac:dyDescent="0.2">
      <c r="C78" s="20"/>
      <c r="D78" s="20"/>
      <c r="E78" s="28"/>
      <c r="F78" s="28"/>
      <c r="G78" s="20"/>
      <c r="H78" s="20"/>
      <c r="I78" s="28"/>
      <c r="J78" s="28"/>
      <c r="K78" s="20"/>
      <c r="L78" s="20"/>
      <c r="M78" s="20"/>
    </row>
    <row r="79" spans="1:25" x14ac:dyDescent="0.2">
      <c r="A79" s="143" t="s">
        <v>97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</row>
    <row r="80" spans="1:25" x14ac:dyDescent="0.2">
      <c r="A80" s="143" t="s">
        <v>96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</row>
    <row r="81" spans="1:16" x14ac:dyDescent="0.2">
      <c r="A81" s="143" t="s">
        <v>33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</row>
    <row r="82" spans="1:16" x14ac:dyDescent="0.2">
      <c r="A82" s="143" t="s">
        <v>100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</row>
    <row r="83" spans="1:16" x14ac:dyDescent="0.2">
      <c r="A83" s="143" t="s">
        <v>99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</row>
    <row r="84" spans="1:16" x14ac:dyDescent="0.2">
      <c r="A84" s="19"/>
      <c r="B84" s="19"/>
      <c r="C84" s="19"/>
      <c r="D84" s="19"/>
      <c r="E84" s="29"/>
      <c r="F84" s="29"/>
      <c r="G84" s="19"/>
      <c r="H84" s="9"/>
      <c r="I84" s="9"/>
      <c r="J84" s="9"/>
      <c r="K84" s="9"/>
    </row>
    <row r="85" spans="1:16" ht="15.75" thickBot="1" x14ac:dyDescent="0.25">
      <c r="K85" s="144" t="s">
        <v>24</v>
      </c>
      <c r="L85" s="144"/>
      <c r="M85" s="144"/>
    </row>
    <row r="86" spans="1:16" ht="15.75" thickBot="1" x14ac:dyDescent="0.25">
      <c r="A86" s="6"/>
      <c r="B86" s="6"/>
      <c r="C86" s="4" t="s">
        <v>35</v>
      </c>
      <c r="D86" s="1"/>
      <c r="E86" s="4" t="s">
        <v>25</v>
      </c>
      <c r="F86" s="1"/>
      <c r="G86" s="4" t="s">
        <v>36</v>
      </c>
      <c r="I86" s="4" t="s">
        <v>25</v>
      </c>
      <c r="K86" s="21" t="s">
        <v>22</v>
      </c>
      <c r="M86" s="21" t="s">
        <v>23</v>
      </c>
      <c r="O86" s="69"/>
      <c r="P86" s="69"/>
    </row>
    <row r="87" spans="1:16" x14ac:dyDescent="0.2">
      <c r="A87" s="6"/>
      <c r="B87" s="6"/>
      <c r="C87" s="14"/>
      <c r="D87" s="1"/>
      <c r="E87" s="1"/>
      <c r="F87" s="1"/>
      <c r="G87" s="15"/>
    </row>
    <row r="88" spans="1:16" x14ac:dyDescent="0.2">
      <c r="A88" s="33" t="s">
        <v>13</v>
      </c>
      <c r="B88" s="34"/>
      <c r="C88" s="35">
        <v>3735204</v>
      </c>
      <c r="D88" s="36"/>
      <c r="E88" s="37">
        <f>+C88/$C$88</f>
        <v>1</v>
      </c>
      <c r="F88" s="36"/>
      <c r="G88" s="35">
        <v>2208190.0839999998</v>
      </c>
      <c r="I88" s="22">
        <f>+G88/$G$88</f>
        <v>1</v>
      </c>
      <c r="K88" s="35">
        <f>+C88-G88</f>
        <v>1527013.9160000002</v>
      </c>
      <c r="L88" s="67"/>
      <c r="M88" s="22">
        <f>+K88/G88</f>
        <v>0.69152285714185846</v>
      </c>
      <c r="P88" s="69"/>
    </row>
    <row r="89" spans="1:16" x14ac:dyDescent="0.2">
      <c r="A89" s="33" t="s">
        <v>14</v>
      </c>
      <c r="B89" s="34"/>
      <c r="C89" s="35">
        <v>-2601179</v>
      </c>
      <c r="D89" s="36"/>
      <c r="E89" s="37">
        <f t="shared" ref="E89:E107" si="30">+C89/$C$88</f>
        <v>-0.69639543114646485</v>
      </c>
      <c r="F89" s="36"/>
      <c r="G89" s="35">
        <v>-1431133.7120000001</v>
      </c>
      <c r="I89" s="22">
        <f t="shared" ref="I89:I107" si="31">+G89/$G$88</f>
        <v>-0.6481025897044107</v>
      </c>
      <c r="K89" s="35">
        <f t="shared" ref="K89:K107" si="32">+C89-G89</f>
        <v>-1170045.2879999999</v>
      </c>
      <c r="L89" s="67"/>
      <c r="M89" s="22">
        <f t="shared" ref="M89:M107" si="33">+K89/G89</f>
        <v>0.81756531775418051</v>
      </c>
      <c r="O89" s="76"/>
    </row>
    <row r="90" spans="1:16" ht="15.75" thickBot="1" x14ac:dyDescent="0.25">
      <c r="A90" s="34"/>
      <c r="B90" s="34"/>
      <c r="C90" s="36"/>
      <c r="D90" s="36"/>
      <c r="E90" s="37"/>
      <c r="F90" s="36"/>
      <c r="G90" s="36"/>
      <c r="I90" s="22"/>
      <c r="K90" s="36"/>
      <c r="L90" s="67"/>
      <c r="M90" s="22"/>
      <c r="O90" s="76"/>
    </row>
    <row r="91" spans="1:16" ht="15.75" thickBot="1" x14ac:dyDescent="0.25">
      <c r="A91" s="38" t="s">
        <v>15</v>
      </c>
      <c r="B91" s="34"/>
      <c r="C91" s="25">
        <f>SUM(C88:C90)</f>
        <v>1134025</v>
      </c>
      <c r="D91" s="36"/>
      <c r="E91" s="23">
        <f t="shared" si="30"/>
        <v>0.30360456885353515</v>
      </c>
      <c r="F91" s="36"/>
      <c r="G91" s="25">
        <f>SUM(G88:G90)</f>
        <v>777056.37199999974</v>
      </c>
      <c r="I91" s="23">
        <f t="shared" si="31"/>
        <v>0.3518974102955893</v>
      </c>
      <c r="K91" s="25">
        <f t="shared" si="32"/>
        <v>356968.62800000026</v>
      </c>
      <c r="L91" s="67"/>
      <c r="M91" s="23">
        <f t="shared" si="33"/>
        <v>0.45938575483427135</v>
      </c>
      <c r="O91" s="76"/>
    </row>
    <row r="92" spans="1:16" s="64" customFormat="1" x14ac:dyDescent="0.2">
      <c r="A92" s="38"/>
      <c r="B92" s="34"/>
      <c r="C92" s="39"/>
      <c r="D92" s="36"/>
      <c r="E92" s="31"/>
      <c r="F92" s="36"/>
      <c r="G92" s="39"/>
      <c r="I92" s="31"/>
      <c r="K92" s="39"/>
      <c r="L92" s="67"/>
      <c r="M92" s="31"/>
      <c r="O92" s="76"/>
    </row>
    <row r="93" spans="1:16" x14ac:dyDescent="0.2">
      <c r="A93" s="38" t="s">
        <v>16</v>
      </c>
      <c r="B93" s="41"/>
      <c r="C93" s="36"/>
      <c r="D93" s="36"/>
      <c r="E93" s="67"/>
      <c r="F93" s="36"/>
      <c r="G93" s="36"/>
      <c r="I93" s="67"/>
      <c r="K93" s="36"/>
      <c r="L93" s="67"/>
      <c r="M93" s="67"/>
      <c r="O93" s="76"/>
    </row>
    <row r="94" spans="1:16" x14ac:dyDescent="0.2">
      <c r="A94" s="36"/>
      <c r="B94" s="41"/>
      <c r="C94" s="36"/>
      <c r="D94" s="36"/>
      <c r="E94" s="67"/>
      <c r="F94" s="36"/>
      <c r="G94" s="36"/>
      <c r="I94" s="67"/>
      <c r="K94" s="36"/>
      <c r="L94" s="67"/>
      <c r="M94" s="67"/>
      <c r="O94" s="76"/>
    </row>
    <row r="95" spans="1:16" x14ac:dyDescent="0.2">
      <c r="A95" s="33" t="s">
        <v>17</v>
      </c>
      <c r="B95" s="42"/>
      <c r="C95" s="35">
        <v>-243496</v>
      </c>
      <c r="D95" s="36"/>
      <c r="E95" s="22">
        <f t="shared" si="30"/>
        <v>-6.5189478272137211E-2</v>
      </c>
      <c r="F95" s="36"/>
      <c r="G95" s="35">
        <v>-145042.32999999999</v>
      </c>
      <c r="I95" s="22">
        <f t="shared" si="31"/>
        <v>-6.5683806412745405E-2</v>
      </c>
      <c r="K95" s="35">
        <f t="shared" si="32"/>
        <v>-98453.670000000013</v>
      </c>
      <c r="L95" s="67"/>
      <c r="M95" s="22">
        <f t="shared" si="33"/>
        <v>0.67879266694074769</v>
      </c>
      <c r="O95" s="76"/>
    </row>
    <row r="96" spans="1:16" x14ac:dyDescent="0.2">
      <c r="A96" s="43" t="s">
        <v>18</v>
      </c>
      <c r="B96" s="44"/>
      <c r="C96" s="35">
        <v>-75702</v>
      </c>
      <c r="D96" s="36"/>
      <c r="E96" s="22">
        <f t="shared" si="30"/>
        <v>-2.0267166130685233E-2</v>
      </c>
      <c r="F96" s="36"/>
      <c r="G96" s="35">
        <v>-57102.555999999997</v>
      </c>
      <c r="I96" s="22">
        <f t="shared" si="31"/>
        <v>-2.5859438647855101E-2</v>
      </c>
      <c r="K96" s="35">
        <f t="shared" si="32"/>
        <v>-18599.444000000003</v>
      </c>
      <c r="L96" s="67"/>
      <c r="M96" s="22">
        <f t="shared" si="33"/>
        <v>0.3257199905377266</v>
      </c>
      <c r="O96" s="76"/>
    </row>
    <row r="97" spans="1:16" ht="15.75" thickBot="1" x14ac:dyDescent="0.25">
      <c r="A97" s="36"/>
      <c r="B97" s="41"/>
      <c r="C97" s="35"/>
      <c r="D97" s="36"/>
      <c r="E97" s="67"/>
      <c r="F97" s="36"/>
      <c r="G97" s="36"/>
      <c r="I97" s="67"/>
      <c r="K97" s="36"/>
      <c r="L97" s="67"/>
      <c r="M97" s="67"/>
      <c r="O97" s="76"/>
    </row>
    <row r="98" spans="1:16" ht="15.75" thickBot="1" x14ac:dyDescent="0.25">
      <c r="A98" s="45"/>
      <c r="B98" s="41"/>
      <c r="C98" s="25">
        <f>+C91+C95+C96</f>
        <v>814827</v>
      </c>
      <c r="D98" s="36"/>
      <c r="E98" s="23">
        <f t="shared" si="30"/>
        <v>0.21814792445071274</v>
      </c>
      <c r="F98" s="36"/>
      <c r="G98" s="25">
        <f>+G91+G95+G96</f>
        <v>574911.4859999998</v>
      </c>
      <c r="I98" s="23">
        <f t="shared" si="31"/>
        <v>0.26035416523498883</v>
      </c>
      <c r="K98" s="25">
        <f t="shared" si="32"/>
        <v>239915.5140000002</v>
      </c>
      <c r="L98" s="67"/>
      <c r="M98" s="23">
        <f t="shared" si="33"/>
        <v>0.41730861157294791</v>
      </c>
      <c r="O98" s="76"/>
    </row>
    <row r="99" spans="1:16" x14ac:dyDescent="0.2">
      <c r="A99" s="36"/>
      <c r="B99" s="41"/>
      <c r="C99" s="36"/>
      <c r="D99" s="36"/>
      <c r="E99" s="67"/>
      <c r="F99" s="36"/>
      <c r="G99" s="36"/>
      <c r="I99" s="67"/>
      <c r="K99" s="36"/>
      <c r="L99" s="67"/>
      <c r="M99" s="67"/>
      <c r="O99" s="76"/>
    </row>
    <row r="100" spans="1:16" x14ac:dyDescent="0.2">
      <c r="A100" s="33" t="s">
        <v>19</v>
      </c>
      <c r="B100" s="34"/>
      <c r="C100" s="35">
        <v>11206</v>
      </c>
      <c r="D100" s="36"/>
      <c r="E100" s="22">
        <f t="shared" si="30"/>
        <v>3.0001038765218712E-3</v>
      </c>
      <c r="F100" s="36"/>
      <c r="G100" s="35">
        <v>80100.149999999994</v>
      </c>
      <c r="I100" s="22">
        <f t="shared" si="31"/>
        <v>3.6274119053602269E-2</v>
      </c>
      <c r="K100" s="35">
        <f t="shared" si="32"/>
        <v>-68894.149999999994</v>
      </c>
      <c r="L100" s="67"/>
      <c r="M100" s="22">
        <f t="shared" si="33"/>
        <v>-0.86010013714081679</v>
      </c>
      <c r="O100" s="76"/>
    </row>
    <row r="101" spans="1:16" x14ac:dyDescent="0.2">
      <c r="A101" s="58" t="s">
        <v>29</v>
      </c>
      <c r="B101" s="41"/>
      <c r="C101" s="35">
        <v>-24510.335999999999</v>
      </c>
      <c r="D101" s="36"/>
      <c r="E101" s="22">
        <f t="shared" si="30"/>
        <v>-6.5619805504598941E-3</v>
      </c>
      <c r="F101" s="36"/>
      <c r="G101" s="35">
        <v>-22752.627</v>
      </c>
      <c r="I101" s="22">
        <f t="shared" si="31"/>
        <v>-1.0303744756785169E-2</v>
      </c>
      <c r="K101" s="35">
        <f t="shared" si="32"/>
        <v>-1757.7089999999989</v>
      </c>
      <c r="L101" s="67"/>
      <c r="M101" s="22">
        <f t="shared" si="33"/>
        <v>7.7253013465214321E-2</v>
      </c>
      <c r="O101" s="76"/>
    </row>
    <row r="102" spans="1:16" ht="15.75" thickBot="1" x14ac:dyDescent="0.25">
      <c r="A102" s="36"/>
      <c r="B102" s="41"/>
      <c r="C102" s="36"/>
      <c r="D102" s="36"/>
      <c r="E102" s="67"/>
      <c r="F102" s="36"/>
      <c r="G102" s="36"/>
      <c r="I102" s="67"/>
      <c r="K102" s="36"/>
      <c r="L102" s="67"/>
      <c r="M102" s="67"/>
      <c r="O102" s="76"/>
    </row>
    <row r="103" spans="1:16" ht="15.75" thickBot="1" x14ac:dyDescent="0.25">
      <c r="A103" s="45" t="s">
        <v>20</v>
      </c>
      <c r="B103" s="41"/>
      <c r="C103" s="25">
        <f>+C98+C100+C101</f>
        <v>801522.66399999999</v>
      </c>
      <c r="D103" s="36"/>
      <c r="E103" s="23">
        <f t="shared" si="30"/>
        <v>0.2145860477767747</v>
      </c>
      <c r="F103" s="36"/>
      <c r="G103" s="25">
        <f>+G98+G100+G101</f>
        <v>632259.00899999985</v>
      </c>
      <c r="I103" s="23">
        <f t="shared" si="31"/>
        <v>0.28632453953180598</v>
      </c>
      <c r="K103" s="25">
        <f t="shared" si="32"/>
        <v>169263.65500000014</v>
      </c>
      <c r="L103" s="67"/>
      <c r="M103" s="23">
        <f t="shared" si="33"/>
        <v>0.26771252380841942</v>
      </c>
      <c r="O103" s="76"/>
    </row>
    <row r="104" spans="1:16" x14ac:dyDescent="0.2">
      <c r="A104" s="36"/>
      <c r="B104" s="41"/>
      <c r="C104" s="36"/>
      <c r="D104" s="36"/>
      <c r="E104" s="67"/>
      <c r="F104" s="36"/>
      <c r="G104" s="36"/>
      <c r="I104" s="67"/>
      <c r="K104" s="36"/>
      <c r="L104" s="67"/>
      <c r="M104" s="67"/>
      <c r="O104" s="76"/>
    </row>
    <row r="105" spans="1:16" ht="15" customHeight="1" x14ac:dyDescent="0.2">
      <c r="A105" s="58" t="s">
        <v>30</v>
      </c>
      <c r="B105" s="41"/>
      <c r="C105" s="35">
        <v>-266900.549</v>
      </c>
      <c r="D105" s="36"/>
      <c r="E105" s="22">
        <f t="shared" si="30"/>
        <v>-7.1455414215662649E-2</v>
      </c>
      <c r="F105" s="36"/>
      <c r="G105" s="35">
        <v>-208645.23699999999</v>
      </c>
      <c r="I105" s="22">
        <f t="shared" si="31"/>
        <v>-9.4486991184224531E-2</v>
      </c>
      <c r="K105" s="35">
        <f t="shared" si="32"/>
        <v>-58255.312000000005</v>
      </c>
      <c r="L105" s="67"/>
      <c r="M105" s="22">
        <f t="shared" si="33"/>
        <v>0.27920748557514402</v>
      </c>
      <c r="O105" s="76"/>
    </row>
    <row r="106" spans="1:16" ht="15.75" thickBot="1" x14ac:dyDescent="0.25">
      <c r="A106" s="2"/>
      <c r="C106" s="2"/>
      <c r="D106" s="2"/>
      <c r="E106" s="67"/>
      <c r="F106" s="2"/>
      <c r="G106" s="2"/>
      <c r="I106" s="67"/>
      <c r="K106" s="2"/>
      <c r="L106" s="67"/>
      <c r="M106" s="67"/>
      <c r="O106" s="76"/>
      <c r="P106" s="69"/>
    </row>
    <row r="107" spans="1:16" ht="15.75" thickBot="1" x14ac:dyDescent="0.25">
      <c r="A107" s="93" t="s">
        <v>21</v>
      </c>
      <c r="B107" s="5"/>
      <c r="C107" s="94">
        <f>+C103+C105</f>
        <v>534622.11499999999</v>
      </c>
      <c r="D107" s="74"/>
      <c r="E107" s="96">
        <f t="shared" si="30"/>
        <v>0.14313063356111205</v>
      </c>
      <c r="F107" s="74"/>
      <c r="G107" s="94">
        <f>+G103+G105</f>
        <v>423613.77199999988</v>
      </c>
      <c r="H107" s="95"/>
      <c r="I107" s="96">
        <f t="shared" si="31"/>
        <v>0.19183754834758143</v>
      </c>
      <c r="J107" s="95"/>
      <c r="K107" s="94">
        <f t="shared" si="32"/>
        <v>111008.34300000011</v>
      </c>
      <c r="L107" s="95"/>
      <c r="M107" s="96">
        <f t="shared" si="33"/>
        <v>0.26205083577877669</v>
      </c>
      <c r="O107" s="76"/>
    </row>
    <row r="108" spans="1:16" s="41" customFormat="1" x14ac:dyDescent="0.2">
      <c r="A108" s="45"/>
      <c r="C108" s="65"/>
      <c r="D108" s="36"/>
      <c r="E108" s="66"/>
      <c r="F108" s="36"/>
      <c r="G108" s="66"/>
      <c r="I108" s="66"/>
      <c r="K108" s="39"/>
      <c r="M108" s="40"/>
      <c r="P108" s="75"/>
    </row>
    <row r="109" spans="1:16" s="41" customFormat="1" x14ac:dyDescent="0.2">
      <c r="A109" s="45"/>
      <c r="C109" s="65"/>
      <c r="D109" s="36"/>
      <c r="E109" s="66"/>
      <c r="F109" s="36"/>
      <c r="G109" s="66"/>
      <c r="I109" s="66"/>
      <c r="K109" s="39"/>
      <c r="M109" s="40"/>
    </row>
    <row r="110" spans="1:16" x14ac:dyDescent="0.2">
      <c r="A110" s="45" t="s">
        <v>26</v>
      </c>
      <c r="C110" s="152"/>
      <c r="D110" s="36"/>
      <c r="E110" s="153"/>
      <c r="F110" s="57"/>
      <c r="G110" s="152"/>
      <c r="H110" s="56"/>
      <c r="I110" s="147"/>
      <c r="J110" s="54"/>
      <c r="K110" s="148"/>
      <c r="L110" s="54"/>
      <c r="M110" s="149"/>
    </row>
    <row r="111" spans="1:16" s="55" customFormat="1" x14ac:dyDescent="0.2">
      <c r="A111" s="150" t="s">
        <v>28</v>
      </c>
      <c r="C111" s="152"/>
      <c r="D111" s="36"/>
      <c r="E111" s="153"/>
      <c r="F111" s="57"/>
      <c r="G111" s="152"/>
      <c r="H111" s="56"/>
      <c r="I111" s="147"/>
      <c r="K111" s="148"/>
      <c r="M111" s="149"/>
    </row>
    <row r="112" spans="1:16" s="55" customFormat="1" x14ac:dyDescent="0.2">
      <c r="A112" s="150"/>
      <c r="C112" s="152"/>
      <c r="D112" s="36"/>
      <c r="E112" s="153"/>
      <c r="F112" s="57"/>
      <c r="G112" s="152"/>
      <c r="H112" s="56"/>
      <c r="I112" s="147"/>
      <c r="K112" s="148"/>
      <c r="M112" s="149"/>
    </row>
    <row r="113" spans="1:13" s="55" customFormat="1" x14ac:dyDescent="0.2">
      <c r="A113" s="150"/>
      <c r="C113" s="152"/>
      <c r="D113" s="36"/>
      <c r="E113" s="153"/>
      <c r="F113" s="57"/>
      <c r="G113" s="152"/>
      <c r="H113" s="56"/>
      <c r="I113" s="147"/>
      <c r="K113" s="148"/>
      <c r="M113" s="149"/>
    </row>
    <row r="114" spans="1:13" x14ac:dyDescent="0.2">
      <c r="A114" s="45" t="s">
        <v>27</v>
      </c>
      <c r="C114" s="151"/>
      <c r="D114" s="36"/>
      <c r="E114" s="151"/>
      <c r="F114" s="57"/>
      <c r="G114" s="151"/>
      <c r="H114" s="56"/>
      <c r="I114" s="151"/>
      <c r="J114" s="54"/>
      <c r="K114" s="151"/>
      <c r="L114" s="54"/>
      <c r="M114" s="149"/>
    </row>
    <row r="115" spans="1:13" s="55" customFormat="1" x14ac:dyDescent="0.2">
      <c r="A115" s="150" t="s">
        <v>28</v>
      </c>
      <c r="C115" s="151"/>
      <c r="D115" s="36"/>
      <c r="E115" s="151"/>
      <c r="F115" s="57"/>
      <c r="G115" s="151"/>
      <c r="H115" s="56"/>
      <c r="I115" s="151"/>
      <c r="K115" s="151"/>
      <c r="M115" s="149"/>
    </row>
    <row r="116" spans="1:13" s="55" customFormat="1" x14ac:dyDescent="0.2">
      <c r="A116" s="150"/>
      <c r="C116" s="151"/>
      <c r="D116" s="36"/>
      <c r="E116" s="151"/>
      <c r="F116" s="57"/>
      <c r="G116" s="151"/>
      <c r="H116" s="56"/>
      <c r="I116" s="151"/>
      <c r="K116" s="151"/>
      <c r="M116" s="149"/>
    </row>
    <row r="117" spans="1:13" s="55" customFormat="1" x14ac:dyDescent="0.2">
      <c r="A117" s="150"/>
      <c r="C117" s="151"/>
      <c r="D117" s="36"/>
      <c r="E117" s="151"/>
      <c r="F117" s="57"/>
      <c r="G117" s="151"/>
      <c r="H117" s="56"/>
      <c r="I117" s="151"/>
      <c r="K117" s="151"/>
      <c r="M117" s="149"/>
    </row>
    <row r="118" spans="1:13" s="67" customFormat="1" x14ac:dyDescent="0.2">
      <c r="A118" s="72"/>
      <c r="C118" s="73"/>
      <c r="D118" s="36"/>
      <c r="E118" s="73"/>
      <c r="F118" s="57"/>
      <c r="G118" s="73"/>
      <c r="H118" s="56"/>
      <c r="I118" s="73"/>
      <c r="K118" s="73"/>
      <c r="M118" s="71"/>
    </row>
    <row r="119" spans="1:13" s="26" customFormat="1" ht="19.5" customHeight="1" x14ac:dyDescent="0.2"/>
    <row r="120" spans="1:13" x14ac:dyDescent="0.2">
      <c r="A120" s="11"/>
      <c r="C120" s="2"/>
      <c r="D120" s="2"/>
      <c r="E120" s="2"/>
      <c r="F120" s="2"/>
      <c r="G120" s="2"/>
    </row>
    <row r="121" spans="1:13" x14ac:dyDescent="0.2">
      <c r="C121" s="2"/>
      <c r="D121" s="2"/>
      <c r="E121" s="2"/>
      <c r="F121" s="2"/>
      <c r="G121" s="2"/>
    </row>
    <row r="122" spans="1:13" x14ac:dyDescent="0.2">
      <c r="A122" s="10"/>
      <c r="C122" s="2"/>
      <c r="D122" s="2"/>
      <c r="E122" s="2"/>
      <c r="F122" s="2"/>
      <c r="G122" s="2"/>
    </row>
    <row r="123" spans="1:13" x14ac:dyDescent="0.2">
      <c r="C123" s="2"/>
      <c r="D123" s="2"/>
      <c r="E123" s="2"/>
      <c r="F123" s="2"/>
      <c r="G123" s="2"/>
    </row>
    <row r="124" spans="1:13" x14ac:dyDescent="0.2">
      <c r="A124" s="12"/>
      <c r="C124" s="2"/>
      <c r="D124" s="2"/>
      <c r="E124" s="2"/>
      <c r="F124" s="2"/>
      <c r="G124" s="2"/>
    </row>
    <row r="125" spans="1:13" x14ac:dyDescent="0.2">
      <c r="A125" s="13"/>
      <c r="C125" s="2"/>
      <c r="D125" s="2"/>
      <c r="E125" s="2"/>
      <c r="F125" s="2"/>
      <c r="G125" s="2"/>
    </row>
    <row r="126" spans="1:13" x14ac:dyDescent="0.2">
      <c r="C126" s="2"/>
      <c r="D126" s="2"/>
      <c r="E126" s="2"/>
      <c r="F126" s="2"/>
      <c r="G126" s="2"/>
    </row>
    <row r="127" spans="1:13" x14ac:dyDescent="0.2">
      <c r="C127" s="2"/>
      <c r="D127" s="2"/>
      <c r="E127" s="2"/>
      <c r="F127" s="2"/>
      <c r="G127" s="2"/>
    </row>
    <row r="128" spans="1:13" x14ac:dyDescent="0.2">
      <c r="C128" s="2"/>
      <c r="D128" s="2"/>
      <c r="E128" s="2"/>
      <c r="F128" s="2"/>
      <c r="G128" s="2"/>
    </row>
    <row r="129" spans="1:7" x14ac:dyDescent="0.2">
      <c r="A129" s="10"/>
      <c r="C129" s="2"/>
      <c r="D129" s="2"/>
      <c r="E129" s="2"/>
      <c r="F129" s="2"/>
      <c r="G129" s="2"/>
    </row>
    <row r="130" spans="1:7" x14ac:dyDescent="0.2">
      <c r="C130" s="2"/>
      <c r="D130" s="2"/>
      <c r="E130" s="2"/>
      <c r="F130" s="2"/>
      <c r="G130" s="2"/>
    </row>
  </sheetData>
  <mergeCells count="29">
    <mergeCell ref="M114:M117"/>
    <mergeCell ref="G110:G113"/>
    <mergeCell ref="E114:E117"/>
    <mergeCell ref="G114:G117"/>
    <mergeCell ref="I114:I117"/>
    <mergeCell ref="K114:K117"/>
    <mergeCell ref="A115:A117"/>
    <mergeCell ref="C114:C117"/>
    <mergeCell ref="A111:A113"/>
    <mergeCell ref="C110:C113"/>
    <mergeCell ref="E110:E113"/>
    <mergeCell ref="Q75:U75"/>
    <mergeCell ref="Q76:U76"/>
    <mergeCell ref="Q77:U77"/>
    <mergeCell ref="I110:I113"/>
    <mergeCell ref="K110:K113"/>
    <mergeCell ref="M110:M113"/>
    <mergeCell ref="K7:M7"/>
    <mergeCell ref="K85:M85"/>
    <mergeCell ref="A79:M79"/>
    <mergeCell ref="A80:M80"/>
    <mergeCell ref="A81:M81"/>
    <mergeCell ref="A82:M82"/>
    <mergeCell ref="A83:M83"/>
    <mergeCell ref="A1:M1"/>
    <mergeCell ref="A2:M2"/>
    <mergeCell ref="A3:M3"/>
    <mergeCell ref="A4:M4"/>
    <mergeCell ref="A5:M5"/>
  </mergeCells>
  <pageMargins left="1" right="1" top="1" bottom="1" header="0.5" footer="0.5"/>
  <pageSetup paperSize="258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A39"/>
  <sheetViews>
    <sheetView showGridLines="0" topLeftCell="E1" zoomScale="64" zoomScaleNormal="64" workbookViewId="0">
      <selection activeCell="T1" sqref="T1"/>
    </sheetView>
  </sheetViews>
  <sheetFormatPr defaultColWidth="11.43359375" defaultRowHeight="15" x14ac:dyDescent="0.2"/>
  <cols>
    <col min="1" max="1" width="24.078125" style="67" customWidth="1"/>
    <col min="2" max="2" width="25.01953125" style="67" customWidth="1"/>
    <col min="3" max="4" width="18.6953125" style="67" customWidth="1"/>
    <col min="5" max="10" width="18.6953125" style="132" customWidth="1"/>
    <col min="11" max="11" width="16.0078125" style="67" customWidth="1"/>
    <col min="12" max="12" width="14.66015625" style="67" customWidth="1"/>
    <col min="13" max="13" width="34.97265625" style="67" customWidth="1"/>
    <col min="14" max="16" width="16.0078125" style="67" customWidth="1"/>
    <col min="17" max="17" width="15.33203125" style="67" customWidth="1"/>
    <col min="18" max="18" width="15.73828125" style="67" customWidth="1"/>
    <col min="19" max="19" width="13.85546875" style="67" customWidth="1"/>
    <col min="20" max="20" width="19.234375" style="67" bestFit="1" customWidth="1"/>
    <col min="21" max="21" width="16.0078125" style="67" customWidth="1"/>
    <col min="22" max="22" width="26.09765625" style="67" bestFit="1" customWidth="1"/>
    <col min="23" max="16384" width="11.43359375" style="67"/>
  </cols>
  <sheetData>
    <row r="5" spans="1:22" ht="20.25" customHeight="1" x14ac:dyDescent="0.2">
      <c r="A5" s="183" t="s">
        <v>97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92"/>
      <c r="U5" s="92"/>
    </row>
    <row r="6" spans="1:22" ht="20.25" customHeight="1" x14ac:dyDescent="0.2">
      <c r="A6" s="183" t="s">
        <v>96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43"/>
      <c r="U6" s="143"/>
    </row>
    <row r="7" spans="1:22" ht="20.25" customHeight="1" x14ac:dyDescent="0.2">
      <c r="A7" s="183" t="s">
        <v>37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43"/>
      <c r="U7" s="143"/>
    </row>
    <row r="8" spans="1:22" ht="20.25" customHeight="1" x14ac:dyDescent="0.2">
      <c r="A8" s="183" t="s">
        <v>98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43"/>
      <c r="U8" s="143"/>
    </row>
    <row r="9" spans="1:22" ht="20.25" customHeight="1" x14ac:dyDescent="0.2">
      <c r="A9" s="183" t="s">
        <v>99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43"/>
      <c r="U9" s="143"/>
    </row>
    <row r="10" spans="1:22" ht="25.5" customHeight="1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spans="1:22" ht="15.75" customHeight="1" x14ac:dyDescent="0.2">
      <c r="A11" s="171" t="s">
        <v>38</v>
      </c>
      <c r="B11" s="171"/>
      <c r="C11" s="172" t="s">
        <v>39</v>
      </c>
      <c r="D11" s="173"/>
      <c r="E11" s="158" t="s">
        <v>93</v>
      </c>
      <c r="F11" s="159"/>
      <c r="G11" s="158" t="s">
        <v>92</v>
      </c>
      <c r="H11" s="159"/>
      <c r="I11" s="172" t="s">
        <v>94</v>
      </c>
      <c r="J11" s="173"/>
      <c r="K11" s="176" t="s">
        <v>43</v>
      </c>
      <c r="L11" s="159"/>
      <c r="M11" s="168" t="s">
        <v>95</v>
      </c>
      <c r="N11" s="158" t="s">
        <v>40</v>
      </c>
      <c r="O11" s="159"/>
      <c r="P11" s="176" t="s">
        <v>41</v>
      </c>
      <c r="Q11" s="159"/>
      <c r="R11" s="158" t="s">
        <v>11</v>
      </c>
      <c r="S11" s="159"/>
    </row>
    <row r="12" spans="1:22" ht="15.75" customHeight="1" x14ac:dyDescent="0.2">
      <c r="A12" s="171"/>
      <c r="B12" s="171"/>
      <c r="C12" s="174"/>
      <c r="D12" s="175"/>
      <c r="E12" s="160"/>
      <c r="F12" s="161"/>
      <c r="G12" s="160"/>
      <c r="H12" s="161"/>
      <c r="I12" s="181"/>
      <c r="J12" s="182"/>
      <c r="K12" s="177"/>
      <c r="L12" s="161"/>
      <c r="M12" s="169"/>
      <c r="N12" s="160"/>
      <c r="O12" s="161"/>
      <c r="P12" s="177"/>
      <c r="Q12" s="161"/>
      <c r="R12" s="160"/>
      <c r="S12" s="161"/>
    </row>
    <row r="13" spans="1:22" ht="25.5" customHeight="1" x14ac:dyDescent="0.2">
      <c r="A13" s="171"/>
      <c r="B13" s="171"/>
      <c r="C13" s="162" t="s">
        <v>42</v>
      </c>
      <c r="D13" s="163"/>
      <c r="E13" s="180"/>
      <c r="F13" s="179"/>
      <c r="G13" s="180"/>
      <c r="H13" s="179"/>
      <c r="I13" s="174"/>
      <c r="J13" s="175"/>
      <c r="K13" s="178"/>
      <c r="L13" s="179"/>
      <c r="M13" s="170"/>
      <c r="N13" s="160"/>
      <c r="O13" s="161"/>
      <c r="P13" s="177"/>
      <c r="Q13" s="161"/>
      <c r="R13" s="160"/>
      <c r="S13" s="161"/>
      <c r="T13" s="6"/>
      <c r="U13" s="6"/>
      <c r="V13" s="6"/>
    </row>
    <row r="14" spans="1:22" ht="25.5" customHeight="1" x14ac:dyDescent="0.2">
      <c r="A14" s="164" t="s">
        <v>44</v>
      </c>
      <c r="B14" s="165"/>
      <c r="C14" s="135"/>
      <c r="D14" s="128">
        <v>530000</v>
      </c>
      <c r="E14" s="127"/>
      <c r="F14" s="126">
        <v>170000</v>
      </c>
      <c r="G14" s="127"/>
      <c r="H14" s="126">
        <v>50000</v>
      </c>
      <c r="I14" s="127"/>
      <c r="J14" s="126">
        <v>45690</v>
      </c>
      <c r="K14" s="133"/>
      <c r="L14" s="126">
        <v>27181</v>
      </c>
      <c r="M14" s="82">
        <v>4577</v>
      </c>
      <c r="N14" s="127"/>
      <c r="O14" s="126">
        <v>248057</v>
      </c>
      <c r="P14" s="125"/>
      <c r="Q14" s="125">
        <v>280121</v>
      </c>
      <c r="R14" s="166">
        <f>Q14+O14+M14+L14+J14+H14+F14+D14</f>
        <v>1355626</v>
      </c>
      <c r="S14" s="167"/>
      <c r="T14" s="6"/>
      <c r="U14" s="91"/>
      <c r="V14" s="6"/>
    </row>
    <row r="15" spans="1:22" ht="25.5" customHeight="1" x14ac:dyDescent="0.2">
      <c r="A15" s="83" t="s">
        <v>84</v>
      </c>
      <c r="B15" s="131"/>
      <c r="C15" s="127"/>
      <c r="D15" s="126"/>
      <c r="E15" s="127"/>
      <c r="F15" s="126"/>
      <c r="G15" s="127"/>
      <c r="H15" s="126"/>
      <c r="I15" s="127"/>
      <c r="J15" s="126"/>
      <c r="K15" s="125"/>
      <c r="L15" s="85"/>
      <c r="M15" s="82"/>
      <c r="N15" s="127"/>
      <c r="O15" s="126">
        <v>280121</v>
      </c>
      <c r="P15" s="134"/>
      <c r="Q15" s="125">
        <v>-280121</v>
      </c>
      <c r="R15" s="154">
        <f>Q15+O15+M15+L15+J15+H15+F15+D15</f>
        <v>0</v>
      </c>
      <c r="S15" s="155"/>
      <c r="T15" s="6"/>
      <c r="U15" s="91"/>
      <c r="V15" s="6"/>
    </row>
    <row r="16" spans="1:22" ht="25.5" customHeight="1" x14ac:dyDescent="0.2">
      <c r="A16" s="83" t="s">
        <v>85</v>
      </c>
      <c r="B16" s="131"/>
      <c r="C16" s="127"/>
      <c r="D16" s="126">
        <v>170000</v>
      </c>
      <c r="E16" s="127"/>
      <c r="F16" s="126">
        <v>-170000</v>
      </c>
      <c r="G16" s="127"/>
      <c r="H16" s="126"/>
      <c r="I16" s="127"/>
      <c r="J16" s="126"/>
      <c r="K16" s="125"/>
      <c r="L16" s="85">
        <v>28012</v>
      </c>
      <c r="M16" s="82"/>
      <c r="N16" s="127"/>
      <c r="O16" s="126">
        <v>-28012</v>
      </c>
      <c r="P16" s="134"/>
      <c r="Q16" s="134"/>
      <c r="R16" s="154">
        <f>Q16+O16+M16+L16+J16+H16+F16+D16</f>
        <v>0</v>
      </c>
      <c r="S16" s="155"/>
      <c r="T16" s="6"/>
      <c r="U16" s="91"/>
      <c r="V16" s="6"/>
    </row>
    <row r="17" spans="1:27" ht="25.5" customHeight="1" x14ac:dyDescent="0.2">
      <c r="A17" s="83" t="s">
        <v>86</v>
      </c>
      <c r="B17" s="131"/>
      <c r="C17" s="127"/>
      <c r="D17" s="126"/>
      <c r="E17" s="127"/>
      <c r="F17" s="126"/>
      <c r="G17" s="127"/>
      <c r="H17" s="126"/>
      <c r="I17" s="127"/>
      <c r="J17" s="126"/>
      <c r="K17" s="125"/>
      <c r="L17" s="85"/>
      <c r="M17" s="82">
        <v>-39</v>
      </c>
      <c r="N17" s="127"/>
      <c r="O17" s="126"/>
      <c r="P17" s="134"/>
      <c r="Q17" s="134"/>
      <c r="R17" s="154">
        <f>Q17+O17+M17+L17+J17+H17+F17+D17</f>
        <v>-39</v>
      </c>
      <c r="S17" s="155"/>
      <c r="T17" s="6"/>
      <c r="U17" s="91"/>
      <c r="V17" s="6"/>
    </row>
    <row r="18" spans="1:27" ht="25.5" customHeight="1" x14ac:dyDescent="0.2">
      <c r="A18" s="83" t="s">
        <v>87</v>
      </c>
      <c r="B18" s="131"/>
      <c r="C18" s="127"/>
      <c r="D18" s="126"/>
      <c r="E18" s="127"/>
      <c r="F18" s="126"/>
      <c r="G18" s="127"/>
      <c r="H18" s="126"/>
      <c r="I18" s="127"/>
      <c r="J18" s="126"/>
      <c r="K18" s="125"/>
      <c r="L18" s="85"/>
      <c r="M18" s="82"/>
      <c r="N18" s="127"/>
      <c r="O18" s="126"/>
      <c r="P18" s="134"/>
      <c r="Q18" s="134">
        <v>423613</v>
      </c>
      <c r="R18" s="156">
        <f>Q18+O18+M18+L18+J18+H18+F18+D18</f>
        <v>423613</v>
      </c>
      <c r="S18" s="157"/>
      <c r="T18" s="6"/>
      <c r="U18" s="91"/>
      <c r="V18" s="6"/>
    </row>
    <row r="19" spans="1:27" ht="19.5" customHeight="1" x14ac:dyDescent="0.2">
      <c r="A19" s="195" t="s">
        <v>46</v>
      </c>
      <c r="B19" s="196"/>
      <c r="C19" s="197">
        <f>+SUM(C14:D18)</f>
        <v>700000</v>
      </c>
      <c r="D19" s="188"/>
      <c r="E19" s="129"/>
      <c r="F19" s="130">
        <f>SUM(F14:F18)</f>
        <v>0</v>
      </c>
      <c r="G19" s="129"/>
      <c r="H19" s="130">
        <f>SUM(H14:H18)</f>
        <v>50000</v>
      </c>
      <c r="I19" s="129"/>
      <c r="J19" s="130">
        <f>SUM(J14:J18)</f>
        <v>45690</v>
      </c>
      <c r="K19" s="187">
        <f>+SUM(K14:L18)</f>
        <v>55193</v>
      </c>
      <c r="L19" s="188"/>
      <c r="M19" s="136">
        <f>+SUM(M14:M18)</f>
        <v>4538</v>
      </c>
      <c r="N19" s="197">
        <f>+SUM(N14:O18)</f>
        <v>500166</v>
      </c>
      <c r="O19" s="188"/>
      <c r="P19" s="187">
        <f>+SUM(P14:Q18)</f>
        <v>423613</v>
      </c>
      <c r="Q19" s="188"/>
      <c r="R19" s="192">
        <f>+SUM(R14:S18)</f>
        <v>1779200</v>
      </c>
      <c r="S19" s="193"/>
    </row>
    <row r="20" spans="1:27" ht="58.5" customHeight="1" x14ac:dyDescent="0.2">
      <c r="A20" s="194" t="s">
        <v>88</v>
      </c>
      <c r="B20" s="194"/>
      <c r="C20" s="154"/>
      <c r="D20" s="155"/>
      <c r="E20" s="127"/>
      <c r="F20" s="126"/>
      <c r="G20" s="127"/>
      <c r="H20" s="126"/>
      <c r="I20" s="127"/>
      <c r="J20" s="126"/>
      <c r="K20" s="184"/>
      <c r="L20" s="185"/>
      <c r="M20" s="84"/>
      <c r="N20" s="186">
        <v>423613</v>
      </c>
      <c r="O20" s="185"/>
      <c r="P20" s="184">
        <v>-423613</v>
      </c>
      <c r="Q20" s="185"/>
      <c r="R20" s="156">
        <f t="shared" ref="R20:R23" si="0">Q20+O20+M20+L20+J20+H20+F20+D20</f>
        <v>0</v>
      </c>
      <c r="S20" s="157"/>
      <c r="U20" s="89"/>
    </row>
    <row r="21" spans="1:27" ht="27" customHeight="1" x14ac:dyDescent="0.2">
      <c r="A21" s="189" t="s">
        <v>89</v>
      </c>
      <c r="B21" s="189"/>
      <c r="C21" s="154"/>
      <c r="D21" s="155"/>
      <c r="E21" s="127"/>
      <c r="F21" s="126"/>
      <c r="G21" s="127"/>
      <c r="H21" s="126"/>
      <c r="I21" s="127"/>
      <c r="J21" s="126"/>
      <c r="K21" s="190">
        <v>42361</v>
      </c>
      <c r="L21" s="155"/>
      <c r="M21" s="82"/>
      <c r="N21" s="154">
        <v>-42361</v>
      </c>
      <c r="O21" s="155"/>
      <c r="P21" s="184"/>
      <c r="Q21" s="185"/>
      <c r="R21" s="156">
        <f t="shared" si="0"/>
        <v>0</v>
      </c>
      <c r="S21" s="157"/>
    </row>
    <row r="22" spans="1:27" ht="36" customHeight="1" x14ac:dyDescent="0.2">
      <c r="A22" s="189" t="s">
        <v>90</v>
      </c>
      <c r="B22" s="189"/>
      <c r="C22" s="127"/>
      <c r="D22" s="126"/>
      <c r="E22" s="127"/>
      <c r="F22" s="126"/>
      <c r="G22" s="127"/>
      <c r="H22" s="126"/>
      <c r="I22" s="127"/>
      <c r="J22" s="126"/>
      <c r="K22" s="190"/>
      <c r="L22" s="155"/>
      <c r="M22" s="82">
        <v>13438</v>
      </c>
      <c r="N22" s="154"/>
      <c r="O22" s="155"/>
      <c r="P22" s="134"/>
      <c r="Q22" s="86"/>
      <c r="R22" s="156">
        <f t="shared" si="0"/>
        <v>13438</v>
      </c>
      <c r="S22" s="157"/>
    </row>
    <row r="23" spans="1:27" ht="38.25" customHeight="1" x14ac:dyDescent="0.2">
      <c r="A23" s="198" t="s">
        <v>91</v>
      </c>
      <c r="B23" s="198"/>
      <c r="C23" s="156"/>
      <c r="D23" s="157"/>
      <c r="E23" s="127"/>
      <c r="F23" s="126"/>
      <c r="G23" s="127"/>
      <c r="H23" s="126"/>
      <c r="I23" s="127"/>
      <c r="J23" s="126"/>
      <c r="K23" s="190"/>
      <c r="L23" s="155"/>
      <c r="M23" s="82"/>
      <c r="N23" s="154"/>
      <c r="O23" s="155"/>
      <c r="P23" s="184">
        <v>534623</v>
      </c>
      <c r="Q23" s="185"/>
      <c r="R23" s="156">
        <f>+P23</f>
        <v>534623</v>
      </c>
      <c r="S23" s="157"/>
      <c r="T23" s="90"/>
    </row>
    <row r="24" spans="1:27" ht="19.5" customHeight="1" x14ac:dyDescent="0.2">
      <c r="A24" s="196" t="s">
        <v>45</v>
      </c>
      <c r="B24" s="199"/>
      <c r="C24" s="197">
        <f>SUM(C19:D23)</f>
        <v>700000</v>
      </c>
      <c r="D24" s="188"/>
      <c r="E24" s="129"/>
      <c r="F24" s="130">
        <f>SUM(F19)</f>
        <v>0</v>
      </c>
      <c r="G24" s="129"/>
      <c r="H24" s="130">
        <f>SUM(H19)</f>
        <v>50000</v>
      </c>
      <c r="I24" s="129"/>
      <c r="J24" s="130">
        <f>+J19</f>
        <v>45690</v>
      </c>
      <c r="K24" s="200">
        <f>SUM(K19:L23)</f>
        <v>97554</v>
      </c>
      <c r="L24" s="201"/>
      <c r="M24" s="136">
        <f>+SUM(M19:M23)</f>
        <v>17976</v>
      </c>
      <c r="N24" s="202">
        <f>SUM(N19:O23)</f>
        <v>881418</v>
      </c>
      <c r="O24" s="201"/>
      <c r="P24" s="200">
        <f>SUM(P19:Q23)</f>
        <v>534623</v>
      </c>
      <c r="Q24" s="201"/>
      <c r="R24" s="197">
        <f>SUM(C24:Q24)</f>
        <v>2327261</v>
      </c>
      <c r="S24" s="188"/>
      <c r="T24" s="89"/>
    </row>
    <row r="25" spans="1:27" ht="20.25" customHeight="1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203"/>
      <c r="S25" s="203"/>
    </row>
    <row r="26" spans="1:27" ht="15.75" customHeight="1" x14ac:dyDescent="0.2"/>
    <row r="27" spans="1:27" ht="15" customHeight="1" x14ac:dyDescent="0.2">
      <c r="C27" s="77"/>
      <c r="P27" s="77"/>
      <c r="Q27" s="77"/>
      <c r="R27" s="77"/>
      <c r="S27" s="77"/>
      <c r="T27" s="77"/>
      <c r="U27" s="88"/>
      <c r="W27" s="88"/>
      <c r="X27" s="88"/>
      <c r="Y27" s="88"/>
      <c r="Z27" s="88"/>
      <c r="AA27" s="88"/>
    </row>
    <row r="28" spans="1:27" ht="15" customHeight="1" x14ac:dyDescent="0.2">
      <c r="W28" s="191"/>
      <c r="X28" s="191"/>
      <c r="Y28" s="191"/>
      <c r="Z28" s="191"/>
      <c r="AA28" s="191"/>
    </row>
    <row r="29" spans="1:27" ht="15.75" customHeight="1" x14ac:dyDescent="0.2">
      <c r="W29" s="191"/>
      <c r="X29" s="191"/>
      <c r="Y29" s="191"/>
      <c r="Z29" s="191"/>
      <c r="AA29" s="191"/>
    </row>
    <row r="30" spans="1:27" ht="15.75" customHeight="1" x14ac:dyDescent="0.2">
      <c r="W30" s="191"/>
      <c r="X30" s="191"/>
      <c r="Y30" s="191"/>
      <c r="Z30" s="191"/>
      <c r="AA30" s="191"/>
    </row>
    <row r="38" ht="15.75" customHeight="1" x14ac:dyDescent="0.2"/>
    <row r="39" ht="15" customHeight="1" x14ac:dyDescent="0.2"/>
  </sheetData>
  <mergeCells count="64">
    <mergeCell ref="R21:S21"/>
    <mergeCell ref="W29:AA29"/>
    <mergeCell ref="W30:AA30"/>
    <mergeCell ref="A21:B21"/>
    <mergeCell ref="A24:B24"/>
    <mergeCell ref="C24:D24"/>
    <mergeCell ref="K24:L24"/>
    <mergeCell ref="N24:O24"/>
    <mergeCell ref="P24:Q24"/>
    <mergeCell ref="R24:S24"/>
    <mergeCell ref="R23:S23"/>
    <mergeCell ref="R22:S22"/>
    <mergeCell ref="R25:S25"/>
    <mergeCell ref="C21:D21"/>
    <mergeCell ref="K21:L21"/>
    <mergeCell ref="N21:O21"/>
    <mergeCell ref="P21:Q21"/>
    <mergeCell ref="P19:Q19"/>
    <mergeCell ref="A22:B22"/>
    <mergeCell ref="K22:L22"/>
    <mergeCell ref="N22:O22"/>
    <mergeCell ref="W28:AA28"/>
    <mergeCell ref="R20:S20"/>
    <mergeCell ref="R19:S19"/>
    <mergeCell ref="A20:B20"/>
    <mergeCell ref="A19:B19"/>
    <mergeCell ref="C19:D19"/>
    <mergeCell ref="K19:L19"/>
    <mergeCell ref="N19:O19"/>
    <mergeCell ref="A23:B23"/>
    <mergeCell ref="C23:D23"/>
    <mergeCell ref="K23:L23"/>
    <mergeCell ref="N23:O23"/>
    <mergeCell ref="C20:D20"/>
    <mergeCell ref="K20:L20"/>
    <mergeCell ref="N20:O20"/>
    <mergeCell ref="P20:Q20"/>
    <mergeCell ref="P23:Q23"/>
    <mergeCell ref="T8:U8"/>
    <mergeCell ref="A9:S9"/>
    <mergeCell ref="T9:U9"/>
    <mergeCell ref="A5:S5"/>
    <mergeCell ref="A6:S6"/>
    <mergeCell ref="T6:U6"/>
    <mergeCell ref="A7:S7"/>
    <mergeCell ref="T7:U7"/>
    <mergeCell ref="A8:S8"/>
    <mergeCell ref="C13:D13"/>
    <mergeCell ref="A14:B14"/>
    <mergeCell ref="R14:S14"/>
    <mergeCell ref="M11:M13"/>
    <mergeCell ref="A11:B13"/>
    <mergeCell ref="C11:D12"/>
    <mergeCell ref="K11:L13"/>
    <mergeCell ref="N11:O13"/>
    <mergeCell ref="E11:F13"/>
    <mergeCell ref="G11:H13"/>
    <mergeCell ref="I11:J13"/>
    <mergeCell ref="P11:Q13"/>
    <mergeCell ref="R15:S15"/>
    <mergeCell ref="R16:S16"/>
    <mergeCell ref="R17:S17"/>
    <mergeCell ref="R18:S18"/>
    <mergeCell ref="R11:S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3"/>
  <sheetViews>
    <sheetView showGridLines="0" tabSelected="1" topLeftCell="A23" zoomScale="80" zoomScaleNormal="80" workbookViewId="0">
      <selection activeCell="A49" sqref="A49"/>
    </sheetView>
  </sheetViews>
  <sheetFormatPr defaultColWidth="11.43359375" defaultRowHeight="15" x14ac:dyDescent="0.2"/>
  <cols>
    <col min="1" max="1" width="67.796875" style="67" bestFit="1" customWidth="1"/>
    <col min="2" max="2" width="2.82421875" style="67" customWidth="1"/>
    <col min="3" max="3" width="19.7734375" style="67" customWidth="1"/>
    <col min="4" max="4" width="1.74609375" style="67" customWidth="1"/>
    <col min="5" max="5" width="19.7734375" style="67" customWidth="1"/>
    <col min="6" max="6" width="1.74609375" style="67" customWidth="1"/>
    <col min="7" max="7" width="19.7734375" style="67" customWidth="1"/>
    <col min="8" max="8" width="0.94140625" style="67" customWidth="1"/>
    <col min="9" max="9" width="9.81640625" style="67" customWidth="1"/>
    <col min="10" max="16384" width="11.43359375" style="67"/>
  </cols>
  <sheetData>
    <row r="1" spans="1:13" x14ac:dyDescent="0.2">
      <c r="A1" s="143" t="s">
        <v>97</v>
      </c>
      <c r="B1" s="143"/>
      <c r="C1" s="143"/>
      <c r="D1" s="143"/>
      <c r="E1" s="143"/>
      <c r="F1" s="143"/>
      <c r="G1" s="143"/>
      <c r="H1" s="143"/>
      <c r="I1" s="143"/>
    </row>
    <row r="2" spans="1:13" x14ac:dyDescent="0.2">
      <c r="A2" s="143" t="s">
        <v>109</v>
      </c>
      <c r="B2" s="143"/>
      <c r="C2" s="143"/>
      <c r="D2" s="143"/>
      <c r="E2" s="143"/>
      <c r="F2" s="143"/>
      <c r="G2" s="143"/>
      <c r="H2" s="143"/>
      <c r="I2" s="143"/>
    </row>
    <row r="3" spans="1:13" x14ac:dyDescent="0.2">
      <c r="A3" s="143" t="s">
        <v>66</v>
      </c>
      <c r="B3" s="143"/>
      <c r="C3" s="143"/>
      <c r="D3" s="143"/>
      <c r="E3" s="143"/>
      <c r="F3" s="143"/>
      <c r="G3" s="143"/>
      <c r="H3" s="143"/>
      <c r="I3" s="143"/>
    </row>
    <row r="4" spans="1:13" x14ac:dyDescent="0.2">
      <c r="A4" s="143" t="s">
        <v>65</v>
      </c>
      <c r="B4" s="143"/>
      <c r="C4" s="143"/>
      <c r="D4" s="143"/>
      <c r="E4" s="143"/>
      <c r="F4" s="143"/>
      <c r="G4" s="143"/>
      <c r="H4" s="143"/>
      <c r="I4" s="143"/>
    </row>
    <row r="5" spans="1:13" x14ac:dyDescent="0.2">
      <c r="A5" s="143" t="s">
        <v>110</v>
      </c>
      <c r="B5" s="143"/>
      <c r="C5" s="143"/>
      <c r="D5" s="143"/>
      <c r="E5" s="143"/>
      <c r="F5" s="143"/>
      <c r="G5" s="143"/>
      <c r="H5" s="143"/>
      <c r="I5" s="143"/>
      <c r="J5" s="92"/>
      <c r="K5" s="92"/>
      <c r="L5" s="92"/>
      <c r="M5" s="92"/>
    </row>
    <row r="6" spans="1:13" x14ac:dyDescent="0.2">
      <c r="A6" s="143" t="s">
        <v>111</v>
      </c>
      <c r="B6" s="143"/>
      <c r="C6" s="143"/>
      <c r="D6" s="143"/>
      <c r="E6" s="143"/>
      <c r="F6" s="143"/>
      <c r="G6" s="143"/>
      <c r="H6" s="143"/>
      <c r="I6" s="143"/>
    </row>
    <row r="7" spans="1:13" x14ac:dyDescent="0.2">
      <c r="A7" s="121"/>
      <c r="B7" s="121"/>
      <c r="C7" s="121"/>
      <c r="D7" s="26"/>
      <c r="E7" s="26"/>
      <c r="F7" s="26"/>
      <c r="G7" s="26"/>
    </row>
    <row r="8" spans="1:13" ht="15.75" thickBot="1" x14ac:dyDescent="0.25">
      <c r="A8" s="77"/>
      <c r="B8" s="77"/>
      <c r="C8" s="119"/>
      <c r="D8" s="119"/>
      <c r="E8" s="119"/>
      <c r="F8" s="119"/>
      <c r="G8" s="204" t="s">
        <v>24</v>
      </c>
      <c r="H8" s="204"/>
      <c r="I8" s="204"/>
    </row>
    <row r="9" spans="1:13" ht="15.75" thickBot="1" x14ac:dyDescent="0.25">
      <c r="A9" s="77"/>
      <c r="B9" s="77"/>
      <c r="C9" s="120" t="s">
        <v>36</v>
      </c>
      <c r="D9" s="119"/>
      <c r="E9" s="120" t="s">
        <v>35</v>
      </c>
      <c r="F9" s="119"/>
      <c r="G9" s="118" t="s">
        <v>22</v>
      </c>
      <c r="H9" s="2"/>
      <c r="I9" s="118" t="s">
        <v>64</v>
      </c>
    </row>
    <row r="10" spans="1:13" ht="15.75" thickBot="1" x14ac:dyDescent="0.25">
      <c r="A10" s="116" t="s">
        <v>63</v>
      </c>
      <c r="B10" s="117"/>
      <c r="C10" s="81"/>
      <c r="D10" s="81"/>
      <c r="E10" s="81"/>
      <c r="F10" s="103"/>
      <c r="G10" s="103"/>
      <c r="H10" s="2"/>
      <c r="I10" s="2"/>
    </row>
    <row r="11" spans="1:13" ht="8.25" customHeight="1" x14ac:dyDescent="0.2">
      <c r="A11" s="103"/>
      <c r="B11" s="26"/>
      <c r="C11" s="103"/>
      <c r="D11" s="103"/>
      <c r="E11" s="103"/>
      <c r="F11" s="103"/>
      <c r="G11" s="103"/>
      <c r="H11" s="2"/>
      <c r="I11" s="2"/>
    </row>
    <row r="12" spans="1:13" s="41" customFormat="1" x14ac:dyDescent="0.2">
      <c r="A12" s="107" t="s">
        <v>62</v>
      </c>
      <c r="B12" s="109"/>
      <c r="C12" s="112">
        <v>4029560.8369999998</v>
      </c>
      <c r="D12" s="107"/>
      <c r="E12" s="111">
        <v>1913969.7779999999</v>
      </c>
      <c r="F12" s="107"/>
      <c r="G12" s="112">
        <f>+C12-E12</f>
        <v>2115591.0589999999</v>
      </c>
      <c r="H12" s="36"/>
      <c r="I12" s="110">
        <f>+G12/E12</f>
        <v>1.1053419355506668</v>
      </c>
    </row>
    <row r="13" spans="1:13" s="41" customFormat="1" x14ac:dyDescent="0.2">
      <c r="A13" s="107" t="s">
        <v>61</v>
      </c>
      <c r="B13" s="109"/>
      <c r="C13" s="112">
        <v>-2766293.872</v>
      </c>
      <c r="D13" s="107"/>
      <c r="E13" s="111">
        <v>-1349358.9709999999</v>
      </c>
      <c r="F13" s="107"/>
      <c r="G13" s="112">
        <f t="shared" ref="G13:G16" si="0">+C13-E13</f>
        <v>-1416934.9010000001</v>
      </c>
      <c r="H13" s="36"/>
      <c r="I13" s="110">
        <f t="shared" ref="I13:I17" si="1">+G13/E13</f>
        <v>1.0500800242576815</v>
      </c>
    </row>
    <row r="14" spans="1:13" s="41" customFormat="1" x14ac:dyDescent="0.2">
      <c r="A14" s="107" t="s">
        <v>60</v>
      </c>
      <c r="B14" s="109"/>
      <c r="C14" s="112">
        <v>-310545.41200000001</v>
      </c>
      <c r="D14" s="107"/>
      <c r="E14" s="111">
        <v>-181570.01500000001</v>
      </c>
      <c r="F14" s="107"/>
      <c r="G14" s="112">
        <f t="shared" si="0"/>
        <v>-128975.397</v>
      </c>
      <c r="H14" s="36"/>
      <c r="I14" s="110">
        <f t="shared" si="1"/>
        <v>0.71033423112290861</v>
      </c>
    </row>
    <row r="15" spans="1:13" x14ac:dyDescent="0.2">
      <c r="A15" s="103" t="s">
        <v>59</v>
      </c>
      <c r="B15" s="26"/>
      <c r="C15" s="101">
        <v>-26167.755000000001</v>
      </c>
      <c r="D15" s="103"/>
      <c r="E15" s="104">
        <v>-258461.84899999999</v>
      </c>
      <c r="F15" s="103"/>
      <c r="G15" s="112">
        <f t="shared" si="0"/>
        <v>232294.09399999998</v>
      </c>
      <c r="H15" s="2"/>
      <c r="I15" s="110">
        <f t="shared" si="1"/>
        <v>-0.89875583146509175</v>
      </c>
    </row>
    <row r="16" spans="1:13" ht="15.75" thickBot="1" x14ac:dyDescent="0.25">
      <c r="A16" s="103" t="s">
        <v>58</v>
      </c>
      <c r="B16" s="26"/>
      <c r="C16" s="106">
        <v>41954.22</v>
      </c>
      <c r="E16" s="106">
        <v>-974.75199999999995</v>
      </c>
      <c r="F16" s="103"/>
      <c r="G16" s="106">
        <f t="shared" si="0"/>
        <v>42928.972000000002</v>
      </c>
      <c r="H16" s="100"/>
      <c r="I16" s="138">
        <f t="shared" si="1"/>
        <v>-44.04091707429172</v>
      </c>
    </row>
    <row r="17" spans="1:11" x14ac:dyDescent="0.2">
      <c r="A17" s="78" t="s">
        <v>57</v>
      </c>
      <c r="B17" s="105"/>
      <c r="C17" s="122">
        <f>SUM(C12:C16)</f>
        <v>968508.01799999981</v>
      </c>
      <c r="D17" s="103"/>
      <c r="E17" s="122">
        <f>SUM(E12:E16)</f>
        <v>123604.19100000004</v>
      </c>
      <c r="F17" s="103"/>
      <c r="G17" s="122">
        <f>SUM(G12:G16)</f>
        <v>844903.8269999997</v>
      </c>
      <c r="H17" s="2"/>
      <c r="I17" s="123">
        <f t="shared" si="1"/>
        <v>6.8355597020168961</v>
      </c>
    </row>
    <row r="18" spans="1:11" ht="9" customHeight="1" x14ac:dyDescent="0.2">
      <c r="A18" s="103"/>
      <c r="B18" s="26"/>
      <c r="C18" s="103"/>
      <c r="D18" s="103"/>
      <c r="E18" s="104"/>
      <c r="F18" s="103"/>
      <c r="G18" s="103"/>
      <c r="H18" s="2"/>
      <c r="I18" s="2"/>
    </row>
    <row r="19" spans="1:11" ht="15.75" thickBot="1" x14ac:dyDescent="0.25">
      <c r="A19" s="116" t="s">
        <v>56</v>
      </c>
      <c r="B19" s="115"/>
      <c r="C19" s="114"/>
      <c r="D19" s="114"/>
      <c r="E19" s="113"/>
      <c r="F19" s="103"/>
      <c r="G19" s="103"/>
      <c r="H19" s="2"/>
      <c r="I19" s="2"/>
    </row>
    <row r="20" spans="1:11" ht="8.25" customHeight="1" x14ac:dyDescent="0.2">
      <c r="A20" s="103"/>
      <c r="B20" s="26"/>
      <c r="C20" s="103"/>
      <c r="D20" s="103"/>
      <c r="E20" s="104"/>
      <c r="F20" s="103"/>
      <c r="G20" s="103"/>
      <c r="H20" s="2"/>
      <c r="I20" s="2"/>
    </row>
    <row r="21" spans="1:11" s="41" customFormat="1" x14ac:dyDescent="0.2">
      <c r="A21" s="137" t="s">
        <v>102</v>
      </c>
      <c r="B21" s="137"/>
      <c r="C21" s="111">
        <v>-36617.5</v>
      </c>
      <c r="D21" s="137"/>
      <c r="E21" s="111">
        <v>-902300</v>
      </c>
      <c r="F21" s="107"/>
      <c r="G21" s="112">
        <f>+C21-E21</f>
        <v>865682.5</v>
      </c>
      <c r="H21" s="36"/>
      <c r="I21" s="110">
        <f>+G21/E21</f>
        <v>-0.95941759946802618</v>
      </c>
      <c r="K21" s="67"/>
    </row>
    <row r="22" spans="1:11" s="41" customFormat="1" x14ac:dyDescent="0.2">
      <c r="A22" s="139" t="s">
        <v>103</v>
      </c>
      <c r="B22" s="139"/>
      <c r="C22" s="111">
        <v>13437.5</v>
      </c>
      <c r="D22" s="139"/>
      <c r="E22" s="111">
        <v>-38.704000000000001</v>
      </c>
      <c r="F22" s="107"/>
      <c r="G22" s="112">
        <f t="shared" ref="G22:G25" si="2">+C22-E22</f>
        <v>13476.204</v>
      </c>
      <c r="H22" s="36"/>
      <c r="I22" s="110">
        <f t="shared" ref="I22:I24" si="3">+G22/E22</f>
        <v>-348.18633732947495</v>
      </c>
    </row>
    <row r="23" spans="1:11" s="41" customFormat="1" x14ac:dyDescent="0.2">
      <c r="A23" s="139" t="s">
        <v>104</v>
      </c>
      <c r="B23" s="139"/>
      <c r="C23" s="111">
        <v>1030.3440000000001</v>
      </c>
      <c r="D23" s="139"/>
      <c r="E23" s="111">
        <v>465421.76400000002</v>
      </c>
      <c r="F23" s="107"/>
      <c r="G23" s="112">
        <f t="shared" si="2"/>
        <v>-464391.42000000004</v>
      </c>
      <c r="H23" s="36"/>
      <c r="I23" s="110">
        <f t="shared" si="3"/>
        <v>-0.99778621439800141</v>
      </c>
    </row>
    <row r="24" spans="1:11" s="41" customFormat="1" ht="15.75" thickBot="1" x14ac:dyDescent="0.25">
      <c r="A24" s="139" t="s">
        <v>105</v>
      </c>
      <c r="B24" s="139"/>
      <c r="C24" s="108">
        <v>16239.894</v>
      </c>
      <c r="D24" s="139"/>
      <c r="E24" s="108">
        <v>5670.5630000000001</v>
      </c>
      <c r="F24" s="107"/>
      <c r="G24" s="108">
        <f t="shared" si="2"/>
        <v>10569.331</v>
      </c>
      <c r="H24" s="36"/>
      <c r="I24" s="140">
        <f t="shared" si="3"/>
        <v>1.863894466916248</v>
      </c>
    </row>
    <row r="25" spans="1:11" ht="18.75" customHeight="1" x14ac:dyDescent="0.2">
      <c r="A25" s="78" t="s">
        <v>55</v>
      </c>
      <c r="B25" s="105"/>
      <c r="C25" s="122">
        <f>SUM(C21:C24)</f>
        <v>-5909.7619999999988</v>
      </c>
      <c r="D25" s="103"/>
      <c r="E25" s="124">
        <f>SUM(E21:E24)</f>
        <v>-431246.37699999998</v>
      </c>
      <c r="F25" s="103"/>
      <c r="G25" s="124">
        <f>+C25-E25</f>
        <v>425336.61499999999</v>
      </c>
      <c r="H25" s="2"/>
      <c r="I25" s="123">
        <f>+G25/E25</f>
        <v>-0.98629608892922949</v>
      </c>
    </row>
    <row r="26" spans="1:11" ht="9" customHeight="1" x14ac:dyDescent="0.2">
      <c r="A26" s="103"/>
      <c r="B26" s="26"/>
      <c r="C26" s="103"/>
      <c r="D26" s="103"/>
      <c r="E26" s="104"/>
      <c r="F26" s="103"/>
      <c r="G26" s="103"/>
      <c r="H26" s="2"/>
      <c r="I26" s="2"/>
    </row>
    <row r="27" spans="1:11" x14ac:dyDescent="0.2">
      <c r="A27" s="114" t="s">
        <v>54</v>
      </c>
      <c r="B27" s="115"/>
      <c r="C27" s="114"/>
      <c r="D27" s="114"/>
      <c r="E27" s="113"/>
      <c r="F27" s="103"/>
      <c r="G27" s="103"/>
      <c r="H27" s="2"/>
      <c r="I27" s="2"/>
    </row>
    <row r="28" spans="1:11" ht="6.75" customHeight="1" x14ac:dyDescent="0.2">
      <c r="A28" s="103"/>
      <c r="B28" s="26"/>
      <c r="C28" s="103"/>
      <c r="D28" s="103"/>
      <c r="E28" s="104"/>
      <c r="F28" s="103"/>
      <c r="G28" s="103"/>
      <c r="H28" s="2"/>
      <c r="I28" s="2"/>
    </row>
    <row r="29" spans="1:11" s="41" customFormat="1" x14ac:dyDescent="0.2">
      <c r="A29" s="141" t="s">
        <v>106</v>
      </c>
      <c r="B29" s="142"/>
      <c r="C29" s="111">
        <v>0</v>
      </c>
      <c r="D29" s="142"/>
      <c r="E29" s="111">
        <v>170000</v>
      </c>
      <c r="F29" s="107"/>
      <c r="G29" s="111">
        <f>+C29-E29</f>
        <v>-170000</v>
      </c>
      <c r="H29" s="36"/>
      <c r="I29" s="110">
        <f>+G29/E29</f>
        <v>-1</v>
      </c>
    </row>
    <row r="30" spans="1:11" s="41" customFormat="1" x14ac:dyDescent="0.2">
      <c r="A30" s="141" t="s">
        <v>107</v>
      </c>
      <c r="B30" s="142"/>
      <c r="C30" s="111">
        <v>-46847.5163645633</v>
      </c>
      <c r="D30" s="142"/>
      <c r="E30" s="111">
        <v>114545.584</v>
      </c>
      <c r="F30" s="107"/>
      <c r="G30" s="111">
        <f>+C30-E30</f>
        <v>-161393.10036456329</v>
      </c>
      <c r="H30" s="36"/>
      <c r="I30" s="110">
        <f>+G30/E30</f>
        <v>-1.4089857917574831</v>
      </c>
    </row>
    <row r="31" spans="1:11" s="41" customFormat="1" ht="15.75" thickBot="1" x14ac:dyDescent="0.25">
      <c r="A31" s="26" t="s">
        <v>108</v>
      </c>
      <c r="B31" s="26"/>
      <c r="C31" s="108">
        <v>-9977.4709999999995</v>
      </c>
      <c r="D31" s="26"/>
      <c r="E31" s="108">
        <v>-21028.136999999999</v>
      </c>
      <c r="F31" s="107"/>
      <c r="G31" s="108">
        <f>+C31-E31</f>
        <v>11050.665999999999</v>
      </c>
      <c r="H31" s="36"/>
      <c r="I31" s="140">
        <f>+G31/E31</f>
        <v>-0.52551807133461226</v>
      </c>
    </row>
    <row r="32" spans="1:11" ht="19.5" customHeight="1" x14ac:dyDescent="0.2">
      <c r="A32" s="78" t="s">
        <v>53</v>
      </c>
      <c r="B32" s="105"/>
      <c r="C32" s="122">
        <f>SUM(C29:C31)</f>
        <v>-56824.987364563298</v>
      </c>
      <c r="D32" s="103"/>
      <c r="E32" s="124">
        <f>SUM(E29:E31)</f>
        <v>263517.44700000004</v>
      </c>
      <c r="F32" s="103"/>
      <c r="G32" s="122">
        <f>SUM(G29:G31)</f>
        <v>-320342.43436456326</v>
      </c>
      <c r="H32" s="2"/>
      <c r="I32" s="123">
        <f>+G32/E32</f>
        <v>-1.2156403229140391</v>
      </c>
    </row>
    <row r="33" spans="1:16" x14ac:dyDescent="0.2">
      <c r="A33" s="103"/>
      <c r="B33" s="26"/>
      <c r="C33" s="103"/>
      <c r="D33" s="103"/>
      <c r="E33" s="104"/>
      <c r="F33" s="100"/>
      <c r="G33" s="100"/>
      <c r="H33" s="2"/>
      <c r="I33" s="2"/>
    </row>
    <row r="34" spans="1:16" x14ac:dyDescent="0.2">
      <c r="A34" s="103" t="s">
        <v>52</v>
      </c>
      <c r="B34" s="105"/>
      <c r="C34" s="101">
        <f>+C17</f>
        <v>968508.01799999981</v>
      </c>
      <c r="D34" s="103"/>
      <c r="E34" s="101">
        <f>+E17</f>
        <v>123604.19100000004</v>
      </c>
      <c r="F34" s="100"/>
      <c r="G34" s="101">
        <f>+C34-E34</f>
        <v>844903.82699999982</v>
      </c>
      <c r="H34" s="2"/>
      <c r="I34" s="110">
        <f>+G34/E34</f>
        <v>6.835559702016897</v>
      </c>
    </row>
    <row r="35" spans="1:16" x14ac:dyDescent="0.2">
      <c r="A35" s="103" t="s">
        <v>51</v>
      </c>
      <c r="B35" s="105"/>
      <c r="C35" s="101">
        <f>+C25</f>
        <v>-5909.7619999999988</v>
      </c>
      <c r="D35" s="103"/>
      <c r="E35" s="101">
        <f>+E25</f>
        <v>-431246.37699999998</v>
      </c>
      <c r="F35" s="100"/>
      <c r="G35" s="101">
        <f>+C35-E35</f>
        <v>425336.61499999999</v>
      </c>
      <c r="H35" s="2"/>
      <c r="I35" s="110">
        <f t="shared" ref="I35:I37" si="4">+G35/E35</f>
        <v>-0.98629608892922949</v>
      </c>
    </row>
    <row r="36" spans="1:16" ht="15.75" thickBot="1" x14ac:dyDescent="0.25">
      <c r="A36" s="103" t="s">
        <v>50</v>
      </c>
      <c r="B36" s="105"/>
      <c r="C36" s="106">
        <f>+C32</f>
        <v>-56824.987364563298</v>
      </c>
      <c r="D36" s="103"/>
      <c r="E36" s="106">
        <f>+E32</f>
        <v>263517.44700000004</v>
      </c>
      <c r="F36" s="100"/>
      <c r="G36" s="106">
        <f>+C36-E36</f>
        <v>-320342.43436456332</v>
      </c>
      <c r="H36" s="100"/>
      <c r="I36" s="140">
        <f t="shared" si="4"/>
        <v>-1.2156403229140393</v>
      </c>
    </row>
    <row r="37" spans="1:16" x14ac:dyDescent="0.2">
      <c r="A37" s="78" t="s">
        <v>49</v>
      </c>
      <c r="B37" s="105"/>
      <c r="C37" s="122">
        <f>SUM(C34:C36)</f>
        <v>905773.26863543654</v>
      </c>
      <c r="D37" s="103"/>
      <c r="E37" s="124">
        <f>SUM(E34:E36)</f>
        <v>-44124.738999999885</v>
      </c>
      <c r="F37" s="103"/>
      <c r="G37" s="124">
        <f>SUM(G34:G36)</f>
        <v>949898.00763543649</v>
      </c>
      <c r="H37" s="2"/>
      <c r="I37" s="123">
        <f t="shared" si="4"/>
        <v>-21.527560936631012</v>
      </c>
    </row>
    <row r="38" spans="1:16" x14ac:dyDescent="0.2">
      <c r="A38" s="103"/>
      <c r="B38" s="26"/>
      <c r="C38" s="103"/>
      <c r="D38" s="103"/>
      <c r="E38" s="104"/>
      <c r="F38" s="100"/>
      <c r="G38" s="100"/>
      <c r="H38" s="2"/>
      <c r="I38" s="2"/>
    </row>
    <row r="39" spans="1:16" x14ac:dyDescent="0.2">
      <c r="A39" s="103" t="s">
        <v>48</v>
      </c>
      <c r="B39" s="26"/>
      <c r="C39" s="101">
        <v>683301.63100000005</v>
      </c>
      <c r="D39" s="103"/>
      <c r="E39" s="104">
        <v>727426.37</v>
      </c>
      <c r="F39" s="100"/>
      <c r="G39" s="101"/>
      <c r="H39" s="2"/>
      <c r="I39" s="51"/>
    </row>
    <row r="40" spans="1:16" x14ac:dyDescent="0.2">
      <c r="A40" s="103" t="s">
        <v>47</v>
      </c>
      <c r="B40" s="26"/>
      <c r="C40" s="101">
        <v>1589074.8996354365</v>
      </c>
      <c r="D40" s="26"/>
      <c r="E40" s="101">
        <v>683301.63100000005</v>
      </c>
      <c r="F40" s="102"/>
      <c r="G40" s="101"/>
      <c r="H40" s="2"/>
      <c r="I40" s="51"/>
    </row>
    <row r="42" spans="1:16" x14ac:dyDescent="0.2">
      <c r="E42" s="111"/>
    </row>
    <row r="43" spans="1:16" x14ac:dyDescent="0.2">
      <c r="E43" s="111"/>
    </row>
    <row r="44" spans="1:16" ht="15.75" thickBot="1" x14ac:dyDescent="0.25">
      <c r="E44" s="108"/>
    </row>
    <row r="48" spans="1:16" s="97" customFormat="1" ht="15.75" customHeight="1" x14ac:dyDescent="0.2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99"/>
    </row>
    <row r="49" spans="1:15" s="98" customFormat="1" ht="15.75" customHeight="1" x14ac:dyDescent="0.2"/>
    <row r="50" spans="1:15" s="97" customFormat="1" ht="17.25" customHeight="1" x14ac:dyDescent="0.2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97" customFormat="1" ht="17.25" customHeight="1" x14ac:dyDescent="0.2"/>
    <row r="52" spans="1:15" s="97" customFormat="1" ht="19.5" customHeight="1" x14ac:dyDescent="0.2"/>
    <row r="53" spans="1:15" s="97" customFormat="1" x14ac:dyDescent="0.2"/>
  </sheetData>
  <mergeCells count="7">
    <mergeCell ref="G8:I8"/>
    <mergeCell ref="A6:I6"/>
    <mergeCell ref="A1:I1"/>
    <mergeCell ref="A2:I2"/>
    <mergeCell ref="A3:I3"/>
    <mergeCell ref="A5:I5"/>
    <mergeCell ref="A4:I4"/>
  </mergeCells>
  <pageMargins left="0.7" right="0.7" top="0.75" bottom="0.75" header="0.3" footer="0.3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ESF y ER</vt:lpstr>
      <vt:lpstr>ESTADO DE CAMBIOS EN EL PATRIMO</vt:lpstr>
      <vt:lpstr>Estado de Flujos de Efectivo</vt:lpstr>
      <vt:lpstr>ESF y ER!Área_de_impresión</vt:lpstr>
      <vt:lpstr>Estado de Flujos de Efectivo!Área_de_impresión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Valeria Ochoa</cp:lastModifiedBy>
  <cp:lastPrinted>2017-03-18T22:22:07Z</cp:lastPrinted>
  <dcterms:created xsi:type="dcterms:W3CDTF">2016-11-03T10:51:20Z</dcterms:created>
  <dcterms:modified xsi:type="dcterms:W3CDTF">2019-08-17T23:56:09Z</dcterms:modified>
</cp:coreProperties>
</file>