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mil\Documents\NOVENO SEMESTRE\BATIFRUIT´S S.A.S\Impuestos II\"/>
    </mc:Choice>
  </mc:AlternateContent>
  <xr:revisionPtr revIDLastSave="0" documentId="13_ncr:1_{2737E470-DC06-4AA7-BDC9-40C2A0EE8320}" xr6:coauthVersionLast="44" xr6:coauthVersionMax="44" xr10:uidLastSave="{00000000-0000-0000-0000-000000000000}"/>
  <bookViews>
    <workbookView xWindow="-120" yWindow="-120" windowWidth="20730" windowHeight="11280" xr2:uid="{D7FC85B9-F1A9-4552-8959-44D6D8E58E16}"/>
  </bookViews>
  <sheets>
    <sheet name="ICA 2018" sheetId="2" r:id="rId1"/>
    <sheet name="SANCIÓN ICA" sheetId="10" r:id="rId2"/>
    <sheet name="RETEICA 2018" sheetId="4" r:id="rId3"/>
    <sheet name="SANCIÓN RETEICA" sheetId="11" r:id="rId4"/>
  </sheets>
  <externalReferences>
    <externalReference r:id="rId5"/>
    <externalReference r:id="rId6"/>
  </externalReferenc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13" i="11" l="1"/>
  <c r="M14" i="11"/>
  <c r="C7" i="11"/>
  <c r="E7" i="11"/>
  <c r="F7" i="11"/>
  <c r="B7" i="11"/>
  <c r="H7" i="11"/>
  <c r="I7" i="11"/>
  <c r="J7" i="11"/>
  <c r="K7" i="11"/>
  <c r="C6" i="11"/>
  <c r="E6" i="11"/>
  <c r="F6" i="11"/>
  <c r="B6" i="11"/>
  <c r="H6" i="11"/>
  <c r="I6" i="11"/>
  <c r="J6" i="11"/>
  <c r="K6" i="11"/>
  <c r="C5" i="11"/>
  <c r="E5" i="11"/>
  <c r="F5" i="11"/>
  <c r="B5" i="11"/>
  <c r="H5" i="11"/>
  <c r="I5" i="11"/>
  <c r="J5" i="11"/>
  <c r="K5" i="11"/>
  <c r="C4" i="11"/>
  <c r="E4" i="11"/>
  <c r="F4" i="11"/>
  <c r="B4" i="11"/>
  <c r="H4" i="11"/>
  <c r="I4" i="11"/>
  <c r="J4" i="11"/>
  <c r="K4" i="11"/>
  <c r="C3" i="11"/>
  <c r="E3" i="11"/>
  <c r="F3" i="11"/>
  <c r="B3" i="11"/>
  <c r="H3" i="11"/>
  <c r="I3" i="11"/>
  <c r="J3" i="11"/>
  <c r="K3" i="11"/>
  <c r="C2" i="11"/>
  <c r="E2" i="11"/>
  <c r="F2" i="11"/>
  <c r="B2" i="11"/>
  <c r="H2" i="11"/>
  <c r="I2" i="11"/>
  <c r="J2" i="11"/>
  <c r="K2" i="11"/>
  <c r="E19" i="4"/>
  <c r="E17" i="4"/>
  <c r="E15" i="4"/>
  <c r="E13" i="4"/>
  <c r="E11" i="4"/>
  <c r="E9" i="4"/>
  <c r="R12" i="10"/>
  <c r="R13" i="10"/>
  <c r="R9" i="10"/>
  <c r="R15" i="10"/>
  <c r="R4" i="10"/>
  <c r="R5" i="10"/>
  <c r="R6" i="10"/>
  <c r="R16" i="10"/>
  <c r="R17" i="10"/>
  <c r="R19" i="10"/>
  <c r="O12" i="10"/>
  <c r="O13" i="10"/>
  <c r="O9" i="10"/>
  <c r="O15" i="10"/>
  <c r="O4" i="10"/>
  <c r="O5" i="10"/>
  <c r="O6" i="10"/>
  <c r="O16" i="10"/>
  <c r="O17" i="10"/>
  <c r="O19" i="10"/>
  <c r="L12" i="10"/>
  <c r="L13" i="10"/>
  <c r="L9" i="10"/>
  <c r="L15" i="10"/>
  <c r="L4" i="10"/>
  <c r="L5" i="10"/>
  <c r="L6" i="10"/>
  <c r="L16" i="10"/>
  <c r="L17" i="10"/>
  <c r="L19" i="10"/>
  <c r="I12" i="10"/>
  <c r="I13" i="10"/>
  <c r="I9" i="10"/>
  <c r="I15" i="10"/>
  <c r="I4" i="10"/>
  <c r="I5" i="10"/>
  <c r="I6" i="10"/>
  <c r="I16" i="10"/>
  <c r="I17" i="10"/>
  <c r="I19" i="10"/>
  <c r="F12" i="10"/>
  <c r="F13" i="10"/>
  <c r="F9" i="10"/>
  <c r="F15" i="10"/>
  <c r="F4" i="10"/>
  <c r="F5" i="10"/>
  <c r="F6" i="10"/>
  <c r="F16" i="10"/>
  <c r="F17" i="10"/>
  <c r="F19" i="10"/>
  <c r="C12" i="10"/>
  <c r="C13" i="10"/>
  <c r="C9" i="10"/>
  <c r="C15" i="10"/>
  <c r="C4" i="10"/>
  <c r="C5" i="10"/>
  <c r="C6" i="10"/>
  <c r="C16" i="10"/>
  <c r="C17" i="10"/>
  <c r="C19" i="10"/>
  <c r="G19" i="2"/>
  <c r="H19" i="2"/>
  <c r="I19" i="2"/>
  <c r="J19" i="2"/>
  <c r="K19" i="2"/>
  <c r="G17" i="2"/>
  <c r="H17" i="2"/>
  <c r="I17" i="2"/>
  <c r="J17" i="2"/>
  <c r="K17" i="2"/>
  <c r="G15" i="2"/>
  <c r="H15" i="2"/>
  <c r="I15" i="2"/>
  <c r="J15" i="2"/>
  <c r="K15" i="2"/>
  <c r="G13" i="2"/>
  <c r="H13" i="2"/>
  <c r="I13" i="2"/>
  <c r="J13" i="2"/>
  <c r="K13" i="2"/>
  <c r="G11" i="2"/>
  <c r="H11" i="2"/>
  <c r="I11" i="2"/>
  <c r="J11" i="2"/>
  <c r="K11" i="2"/>
  <c r="G9" i="2"/>
  <c r="H9" i="2"/>
  <c r="I9" i="2"/>
  <c r="J9" i="2"/>
  <c r="K9" i="2"/>
  <c r="K21" i="2"/>
  <c r="J21" i="2"/>
  <c r="I21" i="2"/>
  <c r="H21" i="2"/>
  <c r="G21" i="2"/>
  <c r="F21" i="2"/>
  <c r="E21" i="2"/>
  <c r="D21" i="2"/>
  <c r="C21" i="2"/>
</calcChain>
</file>

<file path=xl/sharedStrings.xml><?xml version="1.0" encoding="utf-8"?>
<sst xmlns="http://schemas.openxmlformats.org/spreadsheetml/2006/main" count="180" uniqueCount="71">
  <si>
    <t>INGRESOS TOTALES</t>
  </si>
  <si>
    <t>OPERACIONALES</t>
  </si>
  <si>
    <t>INTERESES</t>
  </si>
  <si>
    <t>NO OPERACIONALES</t>
  </si>
  <si>
    <t>INDUSTRIA Y COMERCO</t>
  </si>
  <si>
    <t>AVISOS Y TABLEROS</t>
  </si>
  <si>
    <t>IMPUESTO A CARGO</t>
  </si>
  <si>
    <t>RETENCIONES QUE LE PRACTICARON</t>
  </si>
  <si>
    <t>TOTAL IMPUESTO</t>
  </si>
  <si>
    <t>BIMESTRE 1</t>
  </si>
  <si>
    <t>ENERO</t>
  </si>
  <si>
    <t>FEBRERO</t>
  </si>
  <si>
    <t>BIMESTRE 2</t>
  </si>
  <si>
    <t>MARZO</t>
  </si>
  <si>
    <t>ABRIL</t>
  </si>
  <si>
    <t>BIMESTRE 3</t>
  </si>
  <si>
    <t>MAYO</t>
  </si>
  <si>
    <t>JUNIO</t>
  </si>
  <si>
    <t>BIMESTRE 4</t>
  </si>
  <si>
    <t>JULIO</t>
  </si>
  <si>
    <t>AGOSTO</t>
  </si>
  <si>
    <t>BIMESTRE 5</t>
  </si>
  <si>
    <t>SEPTIEMBRE</t>
  </si>
  <si>
    <t>OCTUBRE</t>
  </si>
  <si>
    <t>BIMESTRE 6</t>
  </si>
  <si>
    <t>NOVIEMBRE</t>
  </si>
  <si>
    <t>DICIEMBRE</t>
  </si>
  <si>
    <t>SOPORTE HELISA</t>
  </si>
  <si>
    <t>TOTAL</t>
  </si>
  <si>
    <t>COMPRAS</t>
  </si>
  <si>
    <t>RETEICA</t>
  </si>
  <si>
    <t>SOPORTE DECLARACIÒN</t>
  </si>
  <si>
    <t>BATIFRUIT´S S.A.S.</t>
  </si>
  <si>
    <t>NIT  900.532.395 - 4</t>
  </si>
  <si>
    <t>PERIODO</t>
  </si>
  <si>
    <t>ACUERDO 27 DE 2001
(Mayo 7)
«Por el cual se adecua el régimen sancionatorio en materia impositiva para el Distrito Capital de Bogotá».
EL HONORABLE CONCEJO DE BOGOTÁ, D.C.,</t>
  </si>
  <si>
    <t>SDLV</t>
  </si>
  <si>
    <t>8 SMDLV</t>
  </si>
  <si>
    <t>SANCION MINIMA 2017</t>
  </si>
  <si>
    <t>FECHA DE VENCIMIENTO</t>
  </si>
  <si>
    <t>FECHA DE PRESENTACIÓN</t>
  </si>
  <si>
    <t>DÍAS DE EXTEMPORANIDAD</t>
  </si>
  <si>
    <t>FACTOR</t>
  </si>
  <si>
    <t>PORCENTAJE DE SANCIÓN</t>
  </si>
  <si>
    <t>TOTAL SANCIÓN</t>
  </si>
  <si>
    <t>SANCIÓN MINIMA 2017</t>
  </si>
  <si>
    <t>SIN EXCEDER 100% IMPUESTO</t>
  </si>
  <si>
    <t>SANCIÓN POR EXTEMPORANIDAD</t>
  </si>
  <si>
    <t>HISTORICO SANCIÓN MINIMA ICA</t>
  </si>
  <si>
    <t>REDONDEADA</t>
  </si>
  <si>
    <t>SANCION MINIMA (10UVT)</t>
  </si>
  <si>
    <t>DECRETO 362 DE 2002</t>
  </si>
  <si>
    <t>6 BIM</t>
  </si>
  <si>
    <t>5 BIM</t>
  </si>
  <si>
    <t>4 BIM</t>
  </si>
  <si>
    <t>3 BIM</t>
  </si>
  <si>
    <t>2 BIM</t>
  </si>
  <si>
    <t>1 BIM</t>
  </si>
  <si>
    <t>INTERESES MORATORIOS</t>
  </si>
  <si>
    <t>SOPORTE DECLARACION</t>
  </si>
  <si>
    <t>BIMESTRE I</t>
  </si>
  <si>
    <t>BIMESTRE II</t>
  </si>
  <si>
    <t>BIMESTRE III</t>
  </si>
  <si>
    <t>BIMESTRE IV</t>
  </si>
  <si>
    <t>BIMESTRE V</t>
  </si>
  <si>
    <t>BIMESTRE VI</t>
  </si>
  <si>
    <t>SMLV 2018</t>
  </si>
  <si>
    <t>FORMULARIO</t>
  </si>
  <si>
    <t>SANCIÓN MINIMA 2018</t>
  </si>
  <si>
    <t>SANCIÓN MINIMA AÑO 2018</t>
  </si>
  <si>
    <t>UVT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</si>
</sst>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164" formatCode="#,##0.0"/>
    <numFmt numFmtId="165" formatCode="#,##0.00000"/>
    <numFmt numFmtId="166" formatCode="_-* #,##0.00_-;\-* #,##0.00_-;_-* &quot;-&quot;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9966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55">
    <xf numFmtId="0" fontId="0" fillId="0" borderId="0" xfId="0"/>
    <xf numFmtId="0" fontId="0" fillId="0" borderId="0" xfId="0" applyAlignment="1">
      <alignment horizontal="center" vertical="center"/>
    </xf>
    <xf numFmtId="4" fontId="0" fillId="0" borderId="0" xfId="0" applyNumberFormat="1"/>
    <xf numFmtId="164" fontId="0" fillId="0" borderId="0" xfId="0" applyNumberFormat="1"/>
    <xf numFmtId="3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3" fontId="2" fillId="0" borderId="1" xfId="0" applyNumberFormat="1" applyFont="1" applyBorder="1" applyAlignment="1">
      <alignment horizontal="center"/>
    </xf>
    <xf numFmtId="3" fontId="0" fillId="0" borderId="0" xfId="0" applyNumberFormat="1" applyAlignment="1">
      <alignment horizontal="center"/>
    </xf>
    <xf numFmtId="41" fontId="0" fillId="0" borderId="0" xfId="1" applyFont="1"/>
    <xf numFmtId="0" fontId="2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center"/>
    </xf>
    <xf numFmtId="41" fontId="0" fillId="0" borderId="0" xfId="0" applyNumberFormat="1"/>
    <xf numFmtId="14" fontId="0" fillId="0" borderId="0" xfId="0" applyNumberFormat="1"/>
    <xf numFmtId="166" fontId="0" fillId="0" borderId="0" xfId="1" applyNumberFormat="1" applyFont="1"/>
    <xf numFmtId="0" fontId="2" fillId="2" borderId="0" xfId="0" applyFont="1" applyFill="1"/>
    <xf numFmtId="41" fontId="2" fillId="2" borderId="0" xfId="0" applyNumberFormat="1" applyFont="1" applyFill="1"/>
    <xf numFmtId="41" fontId="1" fillId="0" borderId="0" xfId="1" applyAlignment="1">
      <alignment horizontal="center"/>
    </xf>
    <xf numFmtId="41" fontId="1" fillId="0" borderId="0" xfId="1"/>
    <xf numFmtId="9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2" fillId="0" borderId="0" xfId="0" applyFont="1" applyAlignment="1">
      <alignment horizontal="center" vertical="center" wrapText="1"/>
    </xf>
    <xf numFmtId="41" fontId="0" fillId="0" borderId="0" xfId="1" applyFont="1" applyAlignment="1">
      <alignment horizontal="center"/>
    </xf>
    <xf numFmtId="0" fontId="0" fillId="0" borderId="2" xfId="0" applyBorder="1" applyAlignment="1">
      <alignment horizontal="left" vertical="center"/>
    </xf>
    <xf numFmtId="0" fontId="0" fillId="0" borderId="1" xfId="0" applyBorder="1"/>
    <xf numFmtId="41" fontId="0" fillId="0" borderId="1" xfId="1" applyFont="1" applyBorder="1"/>
    <xf numFmtId="41" fontId="0" fillId="0" borderId="1" xfId="0" applyNumberFormat="1" applyBorder="1"/>
    <xf numFmtId="0" fontId="6" fillId="0" borderId="0" xfId="0" applyFont="1"/>
    <xf numFmtId="14" fontId="0" fillId="0" borderId="1" xfId="0" applyNumberFormat="1" applyBorder="1"/>
    <xf numFmtId="166" fontId="0" fillId="0" borderId="1" xfId="1" applyNumberFormat="1" applyFont="1" applyBorder="1"/>
    <xf numFmtId="10" fontId="0" fillId="0" borderId="1" xfId="0" applyNumberFormat="1" applyBorder="1"/>
    <xf numFmtId="0" fontId="2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41" fontId="0" fillId="0" borderId="3" xfId="1" applyFont="1" applyBorder="1" applyAlignment="1">
      <alignment horizontal="center" vertical="center"/>
    </xf>
    <xf numFmtId="41" fontId="0" fillId="0" borderId="4" xfId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3" fontId="0" fillId="0" borderId="3" xfId="0" applyNumberFormat="1" applyBorder="1" applyAlignment="1">
      <alignment horizontal="left" vertical="center"/>
    </xf>
    <xf numFmtId="3" fontId="0" fillId="0" borderId="4" xfId="0" applyNumberFormat="1" applyBorder="1" applyAlignment="1">
      <alignment horizontal="left" vertical="center"/>
    </xf>
    <xf numFmtId="0" fontId="2" fillId="0" borderId="0" xfId="0" applyFont="1" applyAlignment="1">
      <alignment horizontal="center"/>
    </xf>
    <xf numFmtId="3" fontId="0" fillId="0" borderId="3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3" fontId="0" fillId="0" borderId="1" xfId="0" applyNumberForma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</cellXfs>
  <cellStyles count="2">
    <cellStyle name="Comma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24.emf"/><Relationship Id="rId3" Type="http://schemas.openxmlformats.org/officeDocument/2006/relationships/image" Target="../media/image19.emf"/><Relationship Id="rId7" Type="http://schemas.openxmlformats.org/officeDocument/2006/relationships/image" Target="../media/image23.emf"/><Relationship Id="rId12" Type="http://schemas.openxmlformats.org/officeDocument/2006/relationships/image" Target="../media/image28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6" Type="http://schemas.openxmlformats.org/officeDocument/2006/relationships/image" Target="../media/image22.emf"/><Relationship Id="rId11" Type="http://schemas.openxmlformats.org/officeDocument/2006/relationships/image" Target="../media/image27.emf"/><Relationship Id="rId5" Type="http://schemas.openxmlformats.org/officeDocument/2006/relationships/image" Target="../media/image21.emf"/><Relationship Id="rId10" Type="http://schemas.openxmlformats.org/officeDocument/2006/relationships/image" Target="../media/image26.emf"/><Relationship Id="rId4" Type="http://schemas.openxmlformats.org/officeDocument/2006/relationships/image" Target="../media/image20.emf"/><Relationship Id="rId9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123825</xdr:rowOff>
    </xdr:from>
    <xdr:to>
      <xdr:col>1</xdr:col>
      <xdr:colOff>682543</xdr:colOff>
      <xdr:row>4</xdr:row>
      <xdr:rowOff>127266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314325"/>
          <a:ext cx="644443" cy="727341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1</xdr:row>
      <xdr:rowOff>57150</xdr:rowOff>
    </xdr:from>
    <xdr:to>
      <xdr:col>11</xdr:col>
      <xdr:colOff>663493</xdr:colOff>
      <xdr:row>4</xdr:row>
      <xdr:rowOff>60591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0475" y="247650"/>
          <a:ext cx="644443" cy="72734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8</xdr:row>
          <xdr:rowOff>180975</xdr:rowOff>
        </xdr:from>
        <xdr:to>
          <xdr:col>11</xdr:col>
          <xdr:colOff>790575</xdr:colOff>
          <xdr:row>9</xdr:row>
          <xdr:rowOff>209550</xdr:rowOff>
        </xdr:to>
        <xdr:sp macro="" textlink="">
          <xdr:nvSpPr>
            <xdr:cNvPr id="2073" name="Object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238125</xdr:colOff>
          <xdr:row>10</xdr:row>
          <xdr:rowOff>180975</xdr:rowOff>
        </xdr:from>
        <xdr:to>
          <xdr:col>11</xdr:col>
          <xdr:colOff>781050</xdr:colOff>
          <xdr:row>11</xdr:row>
          <xdr:rowOff>190500</xdr:rowOff>
        </xdr:to>
        <xdr:sp macro="" textlink="">
          <xdr:nvSpPr>
            <xdr:cNvPr id="2074" name="Object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238125</xdr:colOff>
          <xdr:row>12</xdr:row>
          <xdr:rowOff>200025</xdr:rowOff>
        </xdr:from>
        <xdr:to>
          <xdr:col>11</xdr:col>
          <xdr:colOff>790575</xdr:colOff>
          <xdr:row>13</xdr:row>
          <xdr:rowOff>180975</xdr:rowOff>
        </xdr:to>
        <xdr:sp macro="" textlink="">
          <xdr:nvSpPr>
            <xdr:cNvPr id="2075" name="Object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0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238125</xdr:colOff>
          <xdr:row>14</xdr:row>
          <xdr:rowOff>152400</xdr:rowOff>
        </xdr:from>
        <xdr:to>
          <xdr:col>11</xdr:col>
          <xdr:colOff>800100</xdr:colOff>
          <xdr:row>15</xdr:row>
          <xdr:rowOff>180975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16</xdr:row>
          <xdr:rowOff>133350</xdr:rowOff>
        </xdr:from>
        <xdr:to>
          <xdr:col>11</xdr:col>
          <xdr:colOff>800100</xdr:colOff>
          <xdr:row>17</xdr:row>
          <xdr:rowOff>152400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18</xdr:row>
          <xdr:rowOff>152400</xdr:rowOff>
        </xdr:from>
        <xdr:to>
          <xdr:col>11</xdr:col>
          <xdr:colOff>762000</xdr:colOff>
          <xdr:row>19</xdr:row>
          <xdr:rowOff>161925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0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8</xdr:row>
          <xdr:rowOff>28575</xdr:rowOff>
        </xdr:from>
        <xdr:to>
          <xdr:col>12</xdr:col>
          <xdr:colOff>1057275</xdr:colOff>
          <xdr:row>9</xdr:row>
          <xdr:rowOff>333375</xdr:rowOff>
        </xdr:to>
        <xdr:sp macro="" textlink="">
          <xdr:nvSpPr>
            <xdr:cNvPr id="2080" name="Object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0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10</xdr:row>
          <xdr:rowOff>28575</xdr:rowOff>
        </xdr:from>
        <xdr:to>
          <xdr:col>12</xdr:col>
          <xdr:colOff>1057275</xdr:colOff>
          <xdr:row>11</xdr:row>
          <xdr:rowOff>323850</xdr:rowOff>
        </xdr:to>
        <xdr:sp macro="" textlink="">
          <xdr:nvSpPr>
            <xdr:cNvPr id="2081" name="Object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0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28575</xdr:rowOff>
        </xdr:from>
        <xdr:to>
          <xdr:col>12</xdr:col>
          <xdr:colOff>1066800</xdr:colOff>
          <xdr:row>13</xdr:row>
          <xdr:rowOff>314325</xdr:rowOff>
        </xdr:to>
        <xdr:sp macro="" textlink="">
          <xdr:nvSpPr>
            <xdr:cNvPr id="2082" name="Object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0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14</xdr:row>
          <xdr:rowOff>28575</xdr:rowOff>
        </xdr:from>
        <xdr:to>
          <xdr:col>12</xdr:col>
          <xdr:colOff>1066800</xdr:colOff>
          <xdr:row>15</xdr:row>
          <xdr:rowOff>304800</xdr:rowOff>
        </xdr:to>
        <xdr:sp macro="" textlink="">
          <xdr:nvSpPr>
            <xdr:cNvPr id="2083" name="Object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16</xdr:row>
          <xdr:rowOff>38100</xdr:rowOff>
        </xdr:from>
        <xdr:to>
          <xdr:col>12</xdr:col>
          <xdr:colOff>1076325</xdr:colOff>
          <xdr:row>17</xdr:row>
          <xdr:rowOff>314325</xdr:rowOff>
        </xdr:to>
        <xdr:sp macro="" textlink="">
          <xdr:nvSpPr>
            <xdr:cNvPr id="2084" name="Object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0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276225</xdr:colOff>
          <xdr:row>18</xdr:row>
          <xdr:rowOff>47625</xdr:rowOff>
        </xdr:from>
        <xdr:to>
          <xdr:col>12</xdr:col>
          <xdr:colOff>1066800</xdr:colOff>
          <xdr:row>19</xdr:row>
          <xdr:rowOff>295275</xdr:rowOff>
        </xdr:to>
        <xdr:sp macro="" textlink="">
          <xdr:nvSpPr>
            <xdr:cNvPr id="2085" name="Object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0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854075</xdr:colOff>
      <xdr:row>43</xdr:row>
      <xdr:rowOff>107951</xdr:rowOff>
    </xdr:from>
    <xdr:to>
      <xdr:col>11</xdr:col>
      <xdr:colOff>205689</xdr:colOff>
      <xdr:row>60</xdr:row>
      <xdr:rowOff>40879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4175" y="8880476"/>
          <a:ext cx="5190439" cy="3171428"/>
        </a:xfrm>
        <a:prstGeom prst="rect">
          <a:avLst/>
        </a:prstGeom>
      </xdr:spPr>
    </xdr:pic>
    <xdr:clientData/>
  </xdr:twoCellAnchor>
  <xdr:twoCellAnchor editAs="oneCell">
    <xdr:from>
      <xdr:col>5</xdr:col>
      <xdr:colOff>629355</xdr:colOff>
      <xdr:row>26</xdr:row>
      <xdr:rowOff>39510</xdr:rowOff>
    </xdr:from>
    <xdr:to>
      <xdr:col>13</xdr:col>
      <xdr:colOff>407105</xdr:colOff>
      <xdr:row>40</xdr:row>
      <xdr:rowOff>73994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63580" y="5573535"/>
          <a:ext cx="8140700" cy="2701484"/>
        </a:xfrm>
        <a:prstGeom prst="rect">
          <a:avLst/>
        </a:prstGeom>
      </xdr:spPr>
    </xdr:pic>
    <xdr:clientData/>
  </xdr:twoCellAnchor>
  <xdr:twoCellAnchor editAs="oneCell">
    <xdr:from>
      <xdr:col>7</xdr:col>
      <xdr:colOff>1370190</xdr:colOff>
      <xdr:row>61</xdr:row>
      <xdr:rowOff>91721</xdr:rowOff>
    </xdr:from>
    <xdr:to>
      <xdr:col>10</xdr:col>
      <xdr:colOff>1466799</xdr:colOff>
      <xdr:row>69</xdr:row>
      <xdr:rowOff>75619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90290" y="12293246"/>
          <a:ext cx="3725634" cy="15078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104775</xdr:rowOff>
    </xdr:from>
    <xdr:to>
      <xdr:col>1</xdr:col>
      <xdr:colOff>720643</xdr:colOff>
      <xdr:row>5</xdr:row>
      <xdr:rowOff>70116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295275"/>
          <a:ext cx="644443" cy="72734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104775</xdr:rowOff>
        </xdr:from>
        <xdr:to>
          <xdr:col>5</xdr:col>
          <xdr:colOff>600075</xdr:colOff>
          <xdr:row>9</xdr:row>
          <xdr:rowOff>38100</xdr:rowOff>
        </xdr:to>
        <xdr:sp macro="" textlink="">
          <xdr:nvSpPr>
            <xdr:cNvPr id="3098" name="Object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161925</xdr:colOff>
          <xdr:row>10</xdr:row>
          <xdr:rowOff>85725</xdr:rowOff>
        </xdr:from>
        <xdr:to>
          <xdr:col>5</xdr:col>
          <xdr:colOff>619125</xdr:colOff>
          <xdr:row>11</xdr:row>
          <xdr:rowOff>76200</xdr:rowOff>
        </xdr:to>
        <xdr:sp macro="" textlink="">
          <xdr:nvSpPr>
            <xdr:cNvPr id="3099" name="Object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12</xdr:row>
          <xdr:rowOff>76200</xdr:rowOff>
        </xdr:from>
        <xdr:to>
          <xdr:col>5</xdr:col>
          <xdr:colOff>619125</xdr:colOff>
          <xdr:row>13</xdr:row>
          <xdr:rowOff>114300</xdr:rowOff>
        </xdr:to>
        <xdr:sp macro="" textlink="">
          <xdr:nvSpPr>
            <xdr:cNvPr id="3100" name="Object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161925</xdr:colOff>
          <xdr:row>14</xdr:row>
          <xdr:rowOff>123825</xdr:rowOff>
        </xdr:from>
        <xdr:to>
          <xdr:col>5</xdr:col>
          <xdr:colOff>628650</xdr:colOff>
          <xdr:row>15</xdr:row>
          <xdr:rowOff>95250</xdr:rowOff>
        </xdr:to>
        <xdr:sp macro="" textlink="">
          <xdr:nvSpPr>
            <xdr:cNvPr id="3101" name="Object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16</xdr:row>
          <xdr:rowOff>114300</xdr:rowOff>
        </xdr:from>
        <xdr:to>
          <xdr:col>5</xdr:col>
          <xdr:colOff>619125</xdr:colOff>
          <xdr:row>17</xdr:row>
          <xdr:rowOff>104775</xdr:rowOff>
        </xdr:to>
        <xdr:sp macro="" textlink="">
          <xdr:nvSpPr>
            <xdr:cNvPr id="3102" name="Object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18</xdr:row>
          <xdr:rowOff>85725</xdr:rowOff>
        </xdr:from>
        <xdr:to>
          <xdr:col>5</xdr:col>
          <xdr:colOff>628650</xdr:colOff>
          <xdr:row>19</xdr:row>
          <xdr:rowOff>76200</xdr:rowOff>
        </xdr:to>
        <xdr:sp macro="" textlink="">
          <xdr:nvSpPr>
            <xdr:cNvPr id="3103" name="Object 31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2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8</xdr:row>
          <xdr:rowOff>38100</xdr:rowOff>
        </xdr:from>
        <xdr:to>
          <xdr:col>6</xdr:col>
          <xdr:colOff>933450</xdr:colOff>
          <xdr:row>9</xdr:row>
          <xdr:rowOff>295275</xdr:rowOff>
        </xdr:to>
        <xdr:sp macro="" textlink="">
          <xdr:nvSpPr>
            <xdr:cNvPr id="3104" name="Object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10</xdr:row>
          <xdr:rowOff>38100</xdr:rowOff>
        </xdr:from>
        <xdr:to>
          <xdr:col>6</xdr:col>
          <xdr:colOff>933450</xdr:colOff>
          <xdr:row>11</xdr:row>
          <xdr:rowOff>333375</xdr:rowOff>
        </xdr:to>
        <xdr:sp macro="" textlink="">
          <xdr:nvSpPr>
            <xdr:cNvPr id="3105" name="Object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12</xdr:row>
          <xdr:rowOff>76200</xdr:rowOff>
        </xdr:from>
        <xdr:to>
          <xdr:col>6</xdr:col>
          <xdr:colOff>942975</xdr:colOff>
          <xdr:row>13</xdr:row>
          <xdr:rowOff>419100</xdr:rowOff>
        </xdr:to>
        <xdr:sp macro="" textlink="">
          <xdr:nvSpPr>
            <xdr:cNvPr id="3106" name="Object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14</xdr:row>
          <xdr:rowOff>19050</xdr:rowOff>
        </xdr:from>
        <xdr:to>
          <xdr:col>6</xdr:col>
          <xdr:colOff>942975</xdr:colOff>
          <xdr:row>15</xdr:row>
          <xdr:rowOff>352425</xdr:rowOff>
        </xdr:to>
        <xdr:sp macro="" textlink="">
          <xdr:nvSpPr>
            <xdr:cNvPr id="3107" name="Object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16</xdr:row>
          <xdr:rowOff>47625</xdr:rowOff>
        </xdr:from>
        <xdr:to>
          <xdr:col>6</xdr:col>
          <xdr:colOff>952500</xdr:colOff>
          <xdr:row>17</xdr:row>
          <xdr:rowOff>390525</xdr:rowOff>
        </xdr:to>
        <xdr:sp macro="" textlink="">
          <xdr:nvSpPr>
            <xdr:cNvPr id="3108" name="Object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id="{00000000-0008-0000-02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18</xdr:row>
          <xdr:rowOff>38100</xdr:rowOff>
        </xdr:from>
        <xdr:to>
          <xdr:col>6</xdr:col>
          <xdr:colOff>942975</xdr:colOff>
          <xdr:row>19</xdr:row>
          <xdr:rowOff>314325</xdr:rowOff>
        </xdr:to>
        <xdr:sp macro="" textlink="">
          <xdr:nvSpPr>
            <xdr:cNvPr id="3109" name="Object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42135</xdr:rowOff>
    </xdr:from>
    <xdr:to>
      <xdr:col>10</xdr:col>
      <xdr:colOff>342900</xdr:colOff>
      <xdr:row>22</xdr:row>
      <xdr:rowOff>9222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75760"/>
          <a:ext cx="10067925" cy="2253087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895350</xdr:colOff>
      <xdr:row>22</xdr:row>
      <xdr:rowOff>152400</xdr:rowOff>
    </xdr:from>
    <xdr:to>
      <xdr:col>9</xdr:col>
      <xdr:colOff>475320</xdr:colOff>
      <xdr:row>35</xdr:row>
      <xdr:rowOff>85424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8800" y="4772025"/>
          <a:ext cx="7438095" cy="24095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ibia.LAPTOP-9TETN1EI/AppData/Local/Microsoft/Windows/INetCache/Content.Outlook/9X7DC35I/ICA%20BATIFRUIT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TORRADO/Downloads/ICA%20BATIFRUIT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2018"/>
      <sheetName val="ICABIM 1"/>
      <sheetName val="ICABIM 2"/>
      <sheetName val="ICABIM 3"/>
      <sheetName val="ICABIM 4"/>
      <sheetName val="ICABIM 5"/>
      <sheetName val="ICABIM 6"/>
      <sheetName val="SANCIÓN ICA"/>
      <sheetName val="COMPRAS"/>
      <sheetName val="RETEICA 1 BIM"/>
      <sheetName val="RETEICA 2 BIM "/>
      <sheetName val="RETEICA 3 BIM"/>
      <sheetName val="RETEICA 4 BIM"/>
      <sheetName val="RETEICA 5 BIM"/>
      <sheetName val="RETEICA 6 BIM"/>
      <sheetName val="SANCIÓN RETEICA"/>
    </sheetNames>
    <sheetDataSet>
      <sheetData sheetId="0" refreshError="1"/>
      <sheetData sheetId="1">
        <row r="36">
          <cell r="AC36">
            <v>6600000</v>
          </cell>
        </row>
      </sheetData>
      <sheetData sheetId="2">
        <row r="36">
          <cell r="AC36">
            <v>8021000</v>
          </cell>
        </row>
      </sheetData>
      <sheetData sheetId="3">
        <row r="36">
          <cell r="AC36">
            <v>14431000</v>
          </cell>
        </row>
      </sheetData>
      <sheetData sheetId="4">
        <row r="36">
          <cell r="AC36">
            <v>15495000</v>
          </cell>
        </row>
      </sheetData>
      <sheetData sheetId="5">
        <row r="36">
          <cell r="AC36">
            <v>16061000</v>
          </cell>
        </row>
      </sheetData>
      <sheetData sheetId="6">
        <row r="36">
          <cell r="AC36">
            <v>16009000</v>
          </cell>
        </row>
      </sheetData>
      <sheetData sheetId="7">
        <row r="10">
          <cell r="C10">
            <v>43175</v>
          </cell>
          <cell r="F10">
            <v>43238</v>
          </cell>
          <cell r="I10">
            <v>43308</v>
          </cell>
          <cell r="L10">
            <v>43364</v>
          </cell>
          <cell r="O10">
            <v>43420</v>
          </cell>
          <cell r="R10">
            <v>43483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 2016"/>
      <sheetName val="INGRESO 2017"/>
      <sheetName val="INGRESO 2018"/>
      <sheetName val="ICA 2017"/>
      <sheetName val="SANCIÓN ICA"/>
      <sheetName val="NORMA"/>
      <sheetName val="COMPRAS"/>
      <sheetName val="RETEICA 1 BIM"/>
      <sheetName val="RETEICA 2 BIM"/>
      <sheetName val="RETEICA 3 BIM"/>
      <sheetName val="RETEICA 4 BIM"/>
      <sheetName val="RETEICA 5 BIM"/>
      <sheetName val="RETEICA 6 BIM"/>
      <sheetName val="SANCIÓN RETEIC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5">
          <cell r="AI25">
            <v>2120000</v>
          </cell>
        </row>
      </sheetData>
      <sheetData sheetId="8">
        <row r="25">
          <cell r="AI25">
            <v>2790000</v>
          </cell>
        </row>
      </sheetData>
      <sheetData sheetId="9">
        <row r="25">
          <cell r="AI25">
            <v>1770000</v>
          </cell>
        </row>
      </sheetData>
      <sheetData sheetId="10">
        <row r="25">
          <cell r="AI25">
            <v>8157000</v>
          </cell>
        </row>
      </sheetData>
      <sheetData sheetId="11">
        <row r="25">
          <cell r="AI25">
            <v>2314000</v>
          </cell>
        </row>
      </sheetData>
      <sheetData sheetId="12">
        <row r="25">
          <cell r="AI25">
            <v>2464000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5.bin"/><Relationship Id="rId13" Type="http://schemas.openxmlformats.org/officeDocument/2006/relationships/image" Target="../media/image21.emf"/><Relationship Id="rId18" Type="http://schemas.openxmlformats.org/officeDocument/2006/relationships/oleObject" Target="../embeddings/oleObject20.bin"/><Relationship Id="rId26" Type="http://schemas.openxmlformats.org/officeDocument/2006/relationships/oleObject" Target="../embeddings/oleObject24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25.emf"/><Relationship Id="rId7" Type="http://schemas.openxmlformats.org/officeDocument/2006/relationships/image" Target="../media/image18.emf"/><Relationship Id="rId12" Type="http://schemas.openxmlformats.org/officeDocument/2006/relationships/oleObject" Target="../embeddings/oleObject17.bin"/><Relationship Id="rId17" Type="http://schemas.openxmlformats.org/officeDocument/2006/relationships/image" Target="../media/image23.emf"/><Relationship Id="rId25" Type="http://schemas.openxmlformats.org/officeDocument/2006/relationships/image" Target="../media/image27.emf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19.bin"/><Relationship Id="rId20" Type="http://schemas.openxmlformats.org/officeDocument/2006/relationships/oleObject" Target="../embeddings/oleObject21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14.bin"/><Relationship Id="rId11" Type="http://schemas.openxmlformats.org/officeDocument/2006/relationships/image" Target="../media/image20.emf"/><Relationship Id="rId24" Type="http://schemas.openxmlformats.org/officeDocument/2006/relationships/oleObject" Target="../embeddings/oleObject23.bin"/><Relationship Id="rId5" Type="http://schemas.openxmlformats.org/officeDocument/2006/relationships/image" Target="../media/image17.emf"/><Relationship Id="rId15" Type="http://schemas.openxmlformats.org/officeDocument/2006/relationships/image" Target="../media/image22.emf"/><Relationship Id="rId23" Type="http://schemas.openxmlformats.org/officeDocument/2006/relationships/image" Target="../media/image26.emf"/><Relationship Id="rId10" Type="http://schemas.openxmlformats.org/officeDocument/2006/relationships/oleObject" Target="../embeddings/oleObject16.bin"/><Relationship Id="rId19" Type="http://schemas.openxmlformats.org/officeDocument/2006/relationships/image" Target="../media/image24.emf"/><Relationship Id="rId4" Type="http://schemas.openxmlformats.org/officeDocument/2006/relationships/oleObject" Target="../embeddings/oleObject13.bin"/><Relationship Id="rId9" Type="http://schemas.openxmlformats.org/officeDocument/2006/relationships/image" Target="../media/image19.emf"/><Relationship Id="rId14" Type="http://schemas.openxmlformats.org/officeDocument/2006/relationships/oleObject" Target="../embeddings/oleObject18.bin"/><Relationship Id="rId22" Type="http://schemas.openxmlformats.org/officeDocument/2006/relationships/oleObject" Target="../embeddings/oleObject22.bin"/><Relationship Id="rId27" Type="http://schemas.openxmlformats.org/officeDocument/2006/relationships/image" Target="../media/image28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29480-7FD4-4D24-BD1F-9D7145FA783F}">
  <dimension ref="A1:S24"/>
  <sheetViews>
    <sheetView showGridLines="0" showRowColHeaders="0" tabSelected="1" topLeftCell="A7" workbookViewId="0">
      <selection activeCell="N20" sqref="N20"/>
    </sheetView>
  </sheetViews>
  <sheetFormatPr defaultColWidth="11.42578125" defaultRowHeight="15" x14ac:dyDescent="0.25"/>
  <cols>
    <col min="2" max="2" width="11.42578125" style="12"/>
    <col min="3" max="3" width="19.42578125" style="6" customWidth="1"/>
    <col min="4" max="6" width="15.7109375" style="6" customWidth="1"/>
    <col min="7" max="7" width="21.7109375" style="6" customWidth="1"/>
    <col min="8" max="8" width="18.42578125" style="6" customWidth="1"/>
    <col min="9" max="9" width="13.7109375" style="6" bestFit="1" customWidth="1"/>
    <col min="10" max="10" width="16.28515625" style="6" customWidth="1"/>
    <col min="11" max="11" width="11.42578125" style="6"/>
    <col min="12" max="12" width="15.28515625" customWidth="1"/>
    <col min="13" max="13" width="18.42578125" customWidth="1"/>
    <col min="14" max="14" width="12.7109375" bestFit="1" customWidth="1"/>
    <col min="15" max="15" width="13.7109375" bestFit="1" customWidth="1"/>
    <col min="17" max="17" width="12.7109375" bestFit="1" customWidth="1"/>
    <col min="18" max="18" width="13.7109375" bestFit="1" customWidth="1"/>
    <col min="19" max="19" width="12.7109375" bestFit="1" customWidth="1"/>
  </cols>
  <sheetData>
    <row r="1" spans="1:19" x14ac:dyDescent="0.25">
      <c r="C1" s="1"/>
      <c r="D1" s="1"/>
      <c r="E1" s="1"/>
      <c r="F1" s="1"/>
    </row>
    <row r="2" spans="1:19" x14ac:dyDescent="0.25">
      <c r="C2" s="1"/>
      <c r="D2" s="1"/>
      <c r="E2" s="1"/>
      <c r="F2" s="1"/>
    </row>
    <row r="3" spans="1:19" ht="21" x14ac:dyDescent="0.35">
      <c r="C3" s="34" t="s">
        <v>32</v>
      </c>
      <c r="D3" s="34"/>
      <c r="E3" s="34"/>
      <c r="F3" s="34"/>
      <c r="G3" s="34"/>
      <c r="H3" s="34"/>
      <c r="I3" s="34"/>
      <c r="J3" s="34"/>
      <c r="K3" s="34"/>
      <c r="L3" s="34"/>
    </row>
    <row r="4" spans="1:19" ht="21" x14ac:dyDescent="0.35">
      <c r="C4" s="34" t="s">
        <v>33</v>
      </c>
      <c r="D4" s="34"/>
      <c r="E4" s="34"/>
      <c r="F4" s="34"/>
      <c r="G4" s="34"/>
      <c r="H4" s="34"/>
      <c r="I4" s="34"/>
      <c r="J4" s="34"/>
      <c r="K4" s="34"/>
      <c r="L4" s="34"/>
    </row>
    <row r="5" spans="1:19" x14ac:dyDescent="0.25">
      <c r="C5" s="1"/>
      <c r="D5" s="1"/>
      <c r="E5" s="1"/>
      <c r="F5" s="1"/>
    </row>
    <row r="6" spans="1:19" x14ac:dyDescent="0.25">
      <c r="C6" s="1"/>
      <c r="D6" s="1"/>
      <c r="E6" s="1"/>
      <c r="F6" s="1"/>
    </row>
    <row r="7" spans="1:19" x14ac:dyDescent="0.25">
      <c r="C7" s="1"/>
      <c r="D7" s="1"/>
      <c r="E7" s="1"/>
      <c r="F7" s="1"/>
    </row>
    <row r="8" spans="1:19" ht="45" x14ac:dyDescent="0.25">
      <c r="A8" s="35" t="s">
        <v>34</v>
      </c>
      <c r="B8" s="36"/>
      <c r="C8" s="10" t="s">
        <v>0</v>
      </c>
      <c r="D8" s="10" t="s">
        <v>1</v>
      </c>
      <c r="E8" s="10" t="s">
        <v>2</v>
      </c>
      <c r="F8" s="10" t="s">
        <v>3</v>
      </c>
      <c r="G8" s="10" t="s">
        <v>4</v>
      </c>
      <c r="H8" s="10" t="s">
        <v>5</v>
      </c>
      <c r="I8" s="10" t="s">
        <v>6</v>
      </c>
      <c r="J8" s="10" t="s">
        <v>7</v>
      </c>
      <c r="K8" s="10" t="s">
        <v>8</v>
      </c>
      <c r="L8" s="10" t="s">
        <v>27</v>
      </c>
      <c r="M8" s="10" t="s">
        <v>59</v>
      </c>
    </row>
    <row r="9" spans="1:19" ht="27" customHeight="1" x14ac:dyDescent="0.25">
      <c r="A9" s="40" t="s">
        <v>9</v>
      </c>
      <c r="B9" s="25" t="s">
        <v>10</v>
      </c>
      <c r="C9" s="37">
        <v>519770424</v>
      </c>
      <c r="D9" s="37">
        <v>470436709</v>
      </c>
      <c r="E9" s="37">
        <v>3977983</v>
      </c>
      <c r="F9" s="37">
        <v>45355732</v>
      </c>
      <c r="G9" s="37">
        <f>ROUND(+(C9*11.04)/1000,-3)</f>
        <v>5738000</v>
      </c>
      <c r="H9" s="37">
        <f>ROUND(+G9*15%,-3)</f>
        <v>861000</v>
      </c>
      <c r="I9" s="37">
        <f>+G9+H9</f>
        <v>6599000</v>
      </c>
      <c r="J9" s="37">
        <f>ROUND((D9*11.04/1000),-3)</f>
        <v>5194000</v>
      </c>
      <c r="K9" s="37">
        <f>+I9-J9</f>
        <v>1405000</v>
      </c>
      <c r="L9" s="39"/>
      <c r="M9" s="39"/>
    </row>
    <row r="10" spans="1:19" ht="27" customHeight="1" x14ac:dyDescent="0.25">
      <c r="A10" s="40"/>
      <c r="B10" s="25" t="s">
        <v>11</v>
      </c>
      <c r="C10" s="38"/>
      <c r="D10" s="38"/>
      <c r="E10" s="38"/>
      <c r="F10" s="38"/>
      <c r="G10" s="38"/>
      <c r="H10" s="38"/>
      <c r="I10" s="38"/>
      <c r="J10" s="38"/>
      <c r="K10" s="38"/>
      <c r="L10" s="39"/>
      <c r="M10" s="39"/>
    </row>
    <row r="11" spans="1:19" ht="27" customHeight="1" x14ac:dyDescent="0.25">
      <c r="A11" s="40" t="s">
        <v>12</v>
      </c>
      <c r="B11" s="25" t="s">
        <v>13</v>
      </c>
      <c r="C11" s="37">
        <v>631805948</v>
      </c>
      <c r="D11" s="37">
        <v>615254572</v>
      </c>
      <c r="E11" s="37">
        <v>12543747</v>
      </c>
      <c r="F11" s="37">
        <v>4007629</v>
      </c>
      <c r="G11" s="37">
        <f>ROUND(+(C11*11.04)/1000,-3)</f>
        <v>6975000</v>
      </c>
      <c r="H11" s="37">
        <f t="shared" ref="H11" si="0">ROUND(+G11*15%,-3)</f>
        <v>1046000</v>
      </c>
      <c r="I11" s="37">
        <f>+G11+H11</f>
        <v>8021000</v>
      </c>
      <c r="J11" s="37">
        <f>ROUND((D11*11.04/1000),-3)</f>
        <v>6792000</v>
      </c>
      <c r="K11" s="37">
        <f>+I11-J11</f>
        <v>1229000</v>
      </c>
      <c r="L11" s="39"/>
      <c r="M11" s="39"/>
    </row>
    <row r="12" spans="1:19" ht="27" customHeight="1" x14ac:dyDescent="0.25">
      <c r="A12" s="40"/>
      <c r="B12" s="25" t="s">
        <v>14</v>
      </c>
      <c r="C12" s="38"/>
      <c r="D12" s="38"/>
      <c r="E12" s="38"/>
      <c r="F12" s="38"/>
      <c r="G12" s="38"/>
      <c r="H12" s="38"/>
      <c r="I12" s="38"/>
      <c r="J12" s="38"/>
      <c r="K12" s="38"/>
      <c r="L12" s="39"/>
      <c r="M12" s="39"/>
      <c r="N12" s="3"/>
      <c r="Q12" s="4"/>
      <c r="R12" s="4"/>
    </row>
    <row r="13" spans="1:19" ht="27" customHeight="1" x14ac:dyDescent="0.25">
      <c r="A13" s="40" t="s">
        <v>15</v>
      </c>
      <c r="B13" s="25" t="s">
        <v>16</v>
      </c>
      <c r="C13" s="37">
        <v>1136713862</v>
      </c>
      <c r="D13" s="37">
        <v>1122498803</v>
      </c>
      <c r="E13" s="37">
        <v>10646766</v>
      </c>
      <c r="F13" s="37">
        <v>3568293</v>
      </c>
      <c r="G13" s="37">
        <f>ROUND(+(C13*11.04)/1000,-3)</f>
        <v>12549000</v>
      </c>
      <c r="H13" s="37">
        <f t="shared" ref="H13" si="1">ROUND(+G13*15%,-3)</f>
        <v>1882000</v>
      </c>
      <c r="I13" s="37">
        <f>+G13+H13</f>
        <v>14431000</v>
      </c>
      <c r="J13" s="37">
        <f>ROUND((D13*11.04/1000),-3)</f>
        <v>12392000</v>
      </c>
      <c r="K13" s="37">
        <f>+I13-J13</f>
        <v>2039000</v>
      </c>
      <c r="L13" s="39"/>
      <c r="M13" s="39"/>
      <c r="N13" s="3"/>
      <c r="Q13" s="4"/>
      <c r="R13" s="4"/>
      <c r="S13" s="2"/>
    </row>
    <row r="14" spans="1:19" ht="27" customHeight="1" x14ac:dyDescent="0.25">
      <c r="A14" s="40"/>
      <c r="B14" s="25" t="s">
        <v>17</v>
      </c>
      <c r="C14" s="38"/>
      <c r="D14" s="38"/>
      <c r="E14" s="38"/>
      <c r="F14" s="38"/>
      <c r="G14" s="38"/>
      <c r="H14" s="38"/>
      <c r="I14" s="38"/>
      <c r="J14" s="38"/>
      <c r="K14" s="38"/>
      <c r="L14" s="39"/>
      <c r="M14" s="39"/>
      <c r="N14" s="4"/>
      <c r="Q14" s="4"/>
      <c r="R14" s="4"/>
    </row>
    <row r="15" spans="1:19" ht="27" customHeight="1" x14ac:dyDescent="0.25">
      <c r="A15" s="40" t="s">
        <v>18</v>
      </c>
      <c r="B15" s="25" t="s">
        <v>19</v>
      </c>
      <c r="C15" s="37">
        <v>1220443664</v>
      </c>
      <c r="D15" s="37">
        <v>1216803136</v>
      </c>
      <c r="E15" s="37">
        <v>0</v>
      </c>
      <c r="F15" s="37">
        <v>3640528</v>
      </c>
      <c r="G15" s="37">
        <f t="shared" ref="G15" si="2">ROUND(+(C15*11.04)/1000,-3)</f>
        <v>13474000</v>
      </c>
      <c r="H15" s="37">
        <f t="shared" ref="H15" si="3">ROUND(+G15*15%,-3)</f>
        <v>2021000</v>
      </c>
      <c r="I15" s="37">
        <f>+G15+H15</f>
        <v>15495000</v>
      </c>
      <c r="J15" s="37">
        <f>ROUND((D15*11.04/1000),-3)</f>
        <v>13434000</v>
      </c>
      <c r="K15" s="37">
        <f>+I15-J15</f>
        <v>2061000</v>
      </c>
      <c r="L15" s="39"/>
      <c r="M15" s="39"/>
      <c r="N15" s="2"/>
      <c r="Q15" s="4"/>
      <c r="R15" s="5"/>
    </row>
    <row r="16" spans="1:19" ht="27" customHeight="1" x14ac:dyDescent="0.25">
      <c r="A16" s="40"/>
      <c r="B16" s="25" t="s">
        <v>20</v>
      </c>
      <c r="C16" s="38"/>
      <c r="D16" s="38"/>
      <c r="E16" s="38"/>
      <c r="F16" s="38"/>
      <c r="G16" s="38"/>
      <c r="H16" s="38"/>
      <c r="I16" s="38"/>
      <c r="J16" s="38"/>
      <c r="K16" s="38"/>
      <c r="L16" s="39"/>
      <c r="M16" s="39"/>
      <c r="N16" s="2"/>
    </row>
    <row r="17" spans="1:15" ht="27" customHeight="1" x14ac:dyDescent="0.25">
      <c r="A17" s="40" t="s">
        <v>21</v>
      </c>
      <c r="B17" s="25" t="s">
        <v>22</v>
      </c>
      <c r="C17" s="37">
        <v>1265030311</v>
      </c>
      <c r="D17" s="37">
        <v>1261284500</v>
      </c>
      <c r="E17" s="37">
        <v>0</v>
      </c>
      <c r="F17" s="37">
        <v>3745811</v>
      </c>
      <c r="G17" s="37">
        <f t="shared" ref="G17" si="4">ROUND(+(C17*11.04)/1000,-3)</f>
        <v>13966000</v>
      </c>
      <c r="H17" s="37">
        <f t="shared" ref="H17" si="5">ROUND(+G17*15%,-3)</f>
        <v>2095000</v>
      </c>
      <c r="I17" s="37">
        <f>+G17+H17</f>
        <v>16061000</v>
      </c>
      <c r="J17" s="37">
        <f>ROUND((D17*11.04/1000),-3)</f>
        <v>13925000</v>
      </c>
      <c r="K17" s="37">
        <f>+I17-J17</f>
        <v>2136000</v>
      </c>
      <c r="L17" s="39"/>
      <c r="M17" s="39"/>
    </row>
    <row r="18" spans="1:15" ht="27" customHeight="1" x14ac:dyDescent="0.25">
      <c r="A18" s="40"/>
      <c r="B18" s="25" t="s">
        <v>23</v>
      </c>
      <c r="C18" s="38"/>
      <c r="D18" s="38"/>
      <c r="E18" s="38"/>
      <c r="F18" s="38"/>
      <c r="G18" s="38"/>
      <c r="H18" s="38"/>
      <c r="I18" s="38"/>
      <c r="J18" s="38"/>
      <c r="K18" s="38"/>
      <c r="L18" s="39"/>
      <c r="M18" s="39"/>
    </row>
    <row r="19" spans="1:15" ht="27" customHeight="1" x14ac:dyDescent="0.25">
      <c r="A19" s="40" t="s">
        <v>24</v>
      </c>
      <c r="B19" s="25" t="s">
        <v>25</v>
      </c>
      <c r="C19" s="37">
        <v>1260936327</v>
      </c>
      <c r="D19" s="37">
        <v>1257116000</v>
      </c>
      <c r="E19" s="37">
        <v>0</v>
      </c>
      <c r="F19" s="37">
        <v>3820327</v>
      </c>
      <c r="G19" s="37">
        <f t="shared" ref="G19" si="6">ROUND(+(C19*11.04)/1000,-3)</f>
        <v>13921000</v>
      </c>
      <c r="H19" s="37">
        <f t="shared" ref="H19" si="7">ROUND(+G19*15%,-3)</f>
        <v>2088000</v>
      </c>
      <c r="I19" s="37">
        <f>+G19+H19</f>
        <v>16009000</v>
      </c>
      <c r="J19" s="37">
        <f>ROUND((D19*11.04/1000),-3)</f>
        <v>13879000</v>
      </c>
      <c r="K19" s="37">
        <f>+I19-J19</f>
        <v>2130000</v>
      </c>
      <c r="L19" s="39"/>
      <c r="M19" s="39"/>
    </row>
    <row r="20" spans="1:15" ht="27" customHeight="1" x14ac:dyDescent="0.25">
      <c r="A20" s="40"/>
      <c r="B20" s="25" t="s">
        <v>26</v>
      </c>
      <c r="C20" s="38"/>
      <c r="D20" s="38"/>
      <c r="E20" s="38"/>
      <c r="F20" s="38"/>
      <c r="G20" s="38"/>
      <c r="H20" s="38"/>
      <c r="I20" s="38"/>
      <c r="J20" s="38"/>
      <c r="K20" s="38"/>
      <c r="L20" s="39"/>
      <c r="M20" s="39"/>
    </row>
    <row r="21" spans="1:15" s="6" customFormat="1" x14ac:dyDescent="0.25">
      <c r="A21" s="33" t="s">
        <v>28</v>
      </c>
      <c r="B21" s="33"/>
      <c r="C21" s="7">
        <f>SUM(C9:C20)</f>
        <v>6034700536</v>
      </c>
      <c r="D21" s="7">
        <f t="shared" ref="D21:K21" si="8">SUM(D9:D20)</f>
        <v>5943393720</v>
      </c>
      <c r="E21" s="7">
        <f t="shared" si="8"/>
        <v>27168496</v>
      </c>
      <c r="F21" s="7">
        <f t="shared" si="8"/>
        <v>64138320</v>
      </c>
      <c r="G21" s="7">
        <f t="shared" si="8"/>
        <v>66623000</v>
      </c>
      <c r="H21" s="7">
        <f t="shared" si="8"/>
        <v>9993000</v>
      </c>
      <c r="I21" s="7">
        <f t="shared" si="8"/>
        <v>76616000</v>
      </c>
      <c r="J21" s="7">
        <f t="shared" si="8"/>
        <v>65616000</v>
      </c>
      <c r="K21" s="7">
        <f t="shared" si="8"/>
        <v>11000000</v>
      </c>
      <c r="L21" s="8"/>
      <c r="O21" s="8"/>
    </row>
    <row r="22" spans="1:15" x14ac:dyDescent="0.25">
      <c r="D22" s="24"/>
      <c r="L22" s="4"/>
      <c r="O22" s="4"/>
    </row>
    <row r="23" spans="1:15" x14ac:dyDescent="0.25">
      <c r="L23" s="4"/>
      <c r="O23" s="4"/>
    </row>
    <row r="24" spans="1:15" x14ac:dyDescent="0.25">
      <c r="O24" s="4"/>
    </row>
  </sheetData>
  <sheetProtection sheet="1" formatCells="0" formatColumns="0" formatRows="0" insertColumns="0" insertRows="0" insertHyperlinks="0" deleteColumns="0" deleteRows="0" sort="0" autoFilter="0" pivotTables="0"/>
  <mergeCells count="76">
    <mergeCell ref="M9:M10"/>
    <mergeCell ref="M11:M12"/>
    <mergeCell ref="M13:M14"/>
    <mergeCell ref="M15:M16"/>
    <mergeCell ref="M17:M18"/>
    <mergeCell ref="M19:M20"/>
    <mergeCell ref="G9:G10"/>
    <mergeCell ref="A9:A10"/>
    <mergeCell ref="C9:C10"/>
    <mergeCell ref="D9:D10"/>
    <mergeCell ref="E9:E10"/>
    <mergeCell ref="F9:F10"/>
    <mergeCell ref="A11:A12"/>
    <mergeCell ref="C11:C12"/>
    <mergeCell ref="D11:D12"/>
    <mergeCell ref="E11:E12"/>
    <mergeCell ref="F11:F12"/>
    <mergeCell ref="K11:K12"/>
    <mergeCell ref="L11:L12"/>
    <mergeCell ref="H9:H10"/>
    <mergeCell ref="I9:I10"/>
    <mergeCell ref="J9:J10"/>
    <mergeCell ref="K9:K10"/>
    <mergeCell ref="L9:L10"/>
    <mergeCell ref="G13:G14"/>
    <mergeCell ref="G11:G12"/>
    <mergeCell ref="H11:H12"/>
    <mergeCell ref="I11:I12"/>
    <mergeCell ref="J11:J12"/>
    <mergeCell ref="A13:A14"/>
    <mergeCell ref="C13:C14"/>
    <mergeCell ref="D13:D14"/>
    <mergeCell ref="E13:E14"/>
    <mergeCell ref="F13:F14"/>
    <mergeCell ref="A15:A16"/>
    <mergeCell ref="C15:C16"/>
    <mergeCell ref="D15:D16"/>
    <mergeCell ref="E15:E16"/>
    <mergeCell ref="F15:F16"/>
    <mergeCell ref="K15:K16"/>
    <mergeCell ref="L15:L16"/>
    <mergeCell ref="H13:H14"/>
    <mergeCell ref="I13:I14"/>
    <mergeCell ref="J13:J14"/>
    <mergeCell ref="K13:K14"/>
    <mergeCell ref="L13:L14"/>
    <mergeCell ref="G17:G18"/>
    <mergeCell ref="G15:G16"/>
    <mergeCell ref="H15:H16"/>
    <mergeCell ref="I15:I16"/>
    <mergeCell ref="J15:J16"/>
    <mergeCell ref="C19:C20"/>
    <mergeCell ref="D19:D20"/>
    <mergeCell ref="E19:E20"/>
    <mergeCell ref="F19:F20"/>
    <mergeCell ref="A17:A18"/>
    <mergeCell ref="C17:C18"/>
    <mergeCell ref="D17:D18"/>
    <mergeCell ref="E17:E18"/>
    <mergeCell ref="F17:F18"/>
    <mergeCell ref="A21:B21"/>
    <mergeCell ref="C3:L3"/>
    <mergeCell ref="C4:L4"/>
    <mergeCell ref="A8:B8"/>
    <mergeCell ref="G19:G20"/>
    <mergeCell ref="H19:H20"/>
    <mergeCell ref="I19:I20"/>
    <mergeCell ref="J19:J20"/>
    <mergeCell ref="K19:K20"/>
    <mergeCell ref="L19:L20"/>
    <mergeCell ref="H17:H18"/>
    <mergeCell ref="I17:I18"/>
    <mergeCell ref="J17:J18"/>
    <mergeCell ref="K17:K18"/>
    <mergeCell ref="L17:L18"/>
    <mergeCell ref="A19:A20"/>
  </mergeCells>
  <pageMargins left="0.7" right="0.7" top="0.75" bottom="0.75" header="0.3" footer="0.3"/>
  <pageSetup paperSize="9" orientation="portrait" horizontalDpi="300" r:id="rId1"/>
  <drawing r:id="rId2"/>
  <legacyDrawing r:id="rId3"/>
  <oleObjects>
    <mc:AlternateContent xmlns:mc="http://schemas.openxmlformats.org/markup-compatibility/2006">
      <mc:Choice Requires="x14">
        <oleObject progId="Objeto empaquetador del shell" shapeId="2073" r:id="rId4">
          <objectPr defaultSize="0" autoPict="0" r:id="rId5">
            <anchor moveWithCells="1">
              <from>
                <xdr:col>11</xdr:col>
                <xdr:colOff>219075</xdr:colOff>
                <xdr:row>8</xdr:row>
                <xdr:rowOff>180975</xdr:rowOff>
              </from>
              <to>
                <xdr:col>11</xdr:col>
                <xdr:colOff>790575</xdr:colOff>
                <xdr:row>9</xdr:row>
                <xdr:rowOff>209550</xdr:rowOff>
              </to>
            </anchor>
          </objectPr>
        </oleObject>
      </mc:Choice>
      <mc:Fallback>
        <oleObject progId="Objeto empaquetador del shell" shapeId="2073" r:id="rId4"/>
      </mc:Fallback>
    </mc:AlternateContent>
    <mc:AlternateContent xmlns:mc="http://schemas.openxmlformats.org/markup-compatibility/2006">
      <mc:Choice Requires="x14">
        <oleObject progId="Objeto empaquetador del shell" shapeId="2074" r:id="rId6">
          <objectPr defaultSize="0" autoPict="0" r:id="rId7">
            <anchor moveWithCells="1">
              <from>
                <xdr:col>11</xdr:col>
                <xdr:colOff>238125</xdr:colOff>
                <xdr:row>10</xdr:row>
                <xdr:rowOff>180975</xdr:rowOff>
              </from>
              <to>
                <xdr:col>11</xdr:col>
                <xdr:colOff>781050</xdr:colOff>
                <xdr:row>11</xdr:row>
                <xdr:rowOff>190500</xdr:rowOff>
              </to>
            </anchor>
          </objectPr>
        </oleObject>
      </mc:Choice>
      <mc:Fallback>
        <oleObject progId="Objeto empaquetador del shell" shapeId="2074" r:id="rId6"/>
      </mc:Fallback>
    </mc:AlternateContent>
    <mc:AlternateContent xmlns:mc="http://schemas.openxmlformats.org/markup-compatibility/2006">
      <mc:Choice Requires="x14">
        <oleObject progId="Objeto empaquetador del shell" shapeId="2075" r:id="rId8">
          <objectPr defaultSize="0" autoPict="0" r:id="rId9">
            <anchor moveWithCells="1">
              <from>
                <xdr:col>11</xdr:col>
                <xdr:colOff>238125</xdr:colOff>
                <xdr:row>12</xdr:row>
                <xdr:rowOff>200025</xdr:rowOff>
              </from>
              <to>
                <xdr:col>11</xdr:col>
                <xdr:colOff>790575</xdr:colOff>
                <xdr:row>13</xdr:row>
                <xdr:rowOff>180975</xdr:rowOff>
              </to>
            </anchor>
          </objectPr>
        </oleObject>
      </mc:Choice>
      <mc:Fallback>
        <oleObject progId="Objeto empaquetador del shell" shapeId="2075" r:id="rId8"/>
      </mc:Fallback>
    </mc:AlternateContent>
    <mc:AlternateContent xmlns:mc="http://schemas.openxmlformats.org/markup-compatibility/2006">
      <mc:Choice Requires="x14">
        <oleObject progId="Objeto empaquetador del shell" shapeId="2076" r:id="rId10">
          <objectPr defaultSize="0" autoPict="0" r:id="rId11">
            <anchor moveWithCells="1">
              <from>
                <xdr:col>11</xdr:col>
                <xdr:colOff>238125</xdr:colOff>
                <xdr:row>14</xdr:row>
                <xdr:rowOff>152400</xdr:rowOff>
              </from>
              <to>
                <xdr:col>11</xdr:col>
                <xdr:colOff>800100</xdr:colOff>
                <xdr:row>15</xdr:row>
                <xdr:rowOff>180975</xdr:rowOff>
              </to>
            </anchor>
          </objectPr>
        </oleObject>
      </mc:Choice>
      <mc:Fallback>
        <oleObject progId="Objeto empaquetador del shell" shapeId="2076" r:id="rId10"/>
      </mc:Fallback>
    </mc:AlternateContent>
    <mc:AlternateContent xmlns:mc="http://schemas.openxmlformats.org/markup-compatibility/2006">
      <mc:Choice Requires="x14">
        <oleObject progId="Objeto empaquetador del shell" shapeId="2077" r:id="rId12">
          <objectPr defaultSize="0" autoPict="0" r:id="rId13">
            <anchor moveWithCells="1">
              <from>
                <xdr:col>11</xdr:col>
                <xdr:colOff>219075</xdr:colOff>
                <xdr:row>16</xdr:row>
                <xdr:rowOff>133350</xdr:rowOff>
              </from>
              <to>
                <xdr:col>11</xdr:col>
                <xdr:colOff>800100</xdr:colOff>
                <xdr:row>17</xdr:row>
                <xdr:rowOff>152400</xdr:rowOff>
              </to>
            </anchor>
          </objectPr>
        </oleObject>
      </mc:Choice>
      <mc:Fallback>
        <oleObject progId="Objeto empaquetador del shell" shapeId="2077" r:id="rId12"/>
      </mc:Fallback>
    </mc:AlternateContent>
    <mc:AlternateContent xmlns:mc="http://schemas.openxmlformats.org/markup-compatibility/2006">
      <mc:Choice Requires="x14">
        <oleObject progId="Objeto empaquetador del shell" shapeId="2078" r:id="rId14">
          <objectPr defaultSize="0" autoPict="0" r:id="rId15">
            <anchor moveWithCells="1">
              <from>
                <xdr:col>11</xdr:col>
                <xdr:colOff>200025</xdr:colOff>
                <xdr:row>18</xdr:row>
                <xdr:rowOff>152400</xdr:rowOff>
              </from>
              <to>
                <xdr:col>11</xdr:col>
                <xdr:colOff>762000</xdr:colOff>
                <xdr:row>19</xdr:row>
                <xdr:rowOff>161925</xdr:rowOff>
              </to>
            </anchor>
          </objectPr>
        </oleObject>
      </mc:Choice>
      <mc:Fallback>
        <oleObject progId="Objeto empaquetador del shell" shapeId="2078" r:id="rId14"/>
      </mc:Fallback>
    </mc:AlternateContent>
    <mc:AlternateContent xmlns:mc="http://schemas.openxmlformats.org/markup-compatibility/2006">
      <mc:Choice Requires="x14">
        <oleObject progId="Acrobat Document" dvAspect="DVASPECT_ICON" shapeId="2080" r:id="rId16">
          <objectPr defaultSize="0" autoPict="0" r:id="rId17">
            <anchor moveWithCells="1">
              <from>
                <xdr:col>12</xdr:col>
                <xdr:colOff>200025</xdr:colOff>
                <xdr:row>8</xdr:row>
                <xdr:rowOff>28575</xdr:rowOff>
              </from>
              <to>
                <xdr:col>12</xdr:col>
                <xdr:colOff>1057275</xdr:colOff>
                <xdr:row>9</xdr:row>
                <xdr:rowOff>333375</xdr:rowOff>
              </to>
            </anchor>
          </objectPr>
        </oleObject>
      </mc:Choice>
      <mc:Fallback>
        <oleObject progId="Acrobat Document" dvAspect="DVASPECT_ICON" shapeId="2080" r:id="rId16"/>
      </mc:Fallback>
    </mc:AlternateContent>
    <mc:AlternateContent xmlns:mc="http://schemas.openxmlformats.org/markup-compatibility/2006">
      <mc:Choice Requires="x14">
        <oleObject progId="Acrobat Document" dvAspect="DVASPECT_ICON" shapeId="2081" r:id="rId18">
          <objectPr defaultSize="0" autoPict="0" r:id="rId19">
            <anchor moveWithCells="1">
              <from>
                <xdr:col>12</xdr:col>
                <xdr:colOff>209550</xdr:colOff>
                <xdr:row>10</xdr:row>
                <xdr:rowOff>28575</xdr:rowOff>
              </from>
              <to>
                <xdr:col>12</xdr:col>
                <xdr:colOff>1057275</xdr:colOff>
                <xdr:row>11</xdr:row>
                <xdr:rowOff>323850</xdr:rowOff>
              </to>
            </anchor>
          </objectPr>
        </oleObject>
      </mc:Choice>
      <mc:Fallback>
        <oleObject progId="Acrobat Document" dvAspect="DVASPECT_ICON" shapeId="2081" r:id="rId18"/>
      </mc:Fallback>
    </mc:AlternateContent>
    <mc:AlternateContent xmlns:mc="http://schemas.openxmlformats.org/markup-compatibility/2006">
      <mc:Choice Requires="x14">
        <oleObject progId="Acrobat Document" dvAspect="DVASPECT_ICON" shapeId="2082" r:id="rId20">
          <objectPr defaultSize="0" autoPict="0" r:id="rId21">
            <anchor moveWithCells="1">
              <from>
                <xdr:col>12</xdr:col>
                <xdr:colOff>228600</xdr:colOff>
                <xdr:row>12</xdr:row>
                <xdr:rowOff>28575</xdr:rowOff>
              </from>
              <to>
                <xdr:col>12</xdr:col>
                <xdr:colOff>1066800</xdr:colOff>
                <xdr:row>13</xdr:row>
                <xdr:rowOff>314325</xdr:rowOff>
              </to>
            </anchor>
          </objectPr>
        </oleObject>
      </mc:Choice>
      <mc:Fallback>
        <oleObject progId="Acrobat Document" dvAspect="DVASPECT_ICON" shapeId="2082" r:id="rId20"/>
      </mc:Fallback>
    </mc:AlternateContent>
    <mc:AlternateContent xmlns:mc="http://schemas.openxmlformats.org/markup-compatibility/2006">
      <mc:Choice Requires="x14">
        <oleObject progId="Acrobat Document" dvAspect="DVASPECT_ICON" shapeId="2083" r:id="rId22">
          <objectPr defaultSize="0" autoPict="0" r:id="rId23">
            <anchor moveWithCells="1">
              <from>
                <xdr:col>12</xdr:col>
                <xdr:colOff>247650</xdr:colOff>
                <xdr:row>14</xdr:row>
                <xdr:rowOff>28575</xdr:rowOff>
              </from>
              <to>
                <xdr:col>12</xdr:col>
                <xdr:colOff>1066800</xdr:colOff>
                <xdr:row>15</xdr:row>
                <xdr:rowOff>304800</xdr:rowOff>
              </to>
            </anchor>
          </objectPr>
        </oleObject>
      </mc:Choice>
      <mc:Fallback>
        <oleObject progId="Acrobat Document" dvAspect="DVASPECT_ICON" shapeId="2083" r:id="rId22"/>
      </mc:Fallback>
    </mc:AlternateContent>
    <mc:AlternateContent xmlns:mc="http://schemas.openxmlformats.org/markup-compatibility/2006">
      <mc:Choice Requires="x14">
        <oleObject progId="Acrobat Document" dvAspect="DVASPECT_ICON" shapeId="2084" r:id="rId24">
          <objectPr defaultSize="0" autoPict="0" r:id="rId25">
            <anchor moveWithCells="1">
              <from>
                <xdr:col>12</xdr:col>
                <xdr:colOff>247650</xdr:colOff>
                <xdr:row>16</xdr:row>
                <xdr:rowOff>38100</xdr:rowOff>
              </from>
              <to>
                <xdr:col>12</xdr:col>
                <xdr:colOff>1076325</xdr:colOff>
                <xdr:row>17</xdr:row>
                <xdr:rowOff>314325</xdr:rowOff>
              </to>
            </anchor>
          </objectPr>
        </oleObject>
      </mc:Choice>
      <mc:Fallback>
        <oleObject progId="Acrobat Document" dvAspect="DVASPECT_ICON" shapeId="2084" r:id="rId24"/>
      </mc:Fallback>
    </mc:AlternateContent>
    <mc:AlternateContent xmlns:mc="http://schemas.openxmlformats.org/markup-compatibility/2006">
      <mc:Choice Requires="x14">
        <oleObject progId="Acrobat Document" dvAspect="DVASPECT_ICON" shapeId="2085" r:id="rId26">
          <objectPr defaultSize="0" autoPict="0" r:id="rId27">
            <anchor moveWithCells="1">
              <from>
                <xdr:col>12</xdr:col>
                <xdr:colOff>276225</xdr:colOff>
                <xdr:row>18</xdr:row>
                <xdr:rowOff>47625</xdr:rowOff>
              </from>
              <to>
                <xdr:col>12</xdr:col>
                <xdr:colOff>1066800</xdr:colOff>
                <xdr:row>19</xdr:row>
                <xdr:rowOff>295275</xdr:rowOff>
              </to>
            </anchor>
          </objectPr>
        </oleObject>
      </mc:Choice>
      <mc:Fallback>
        <oleObject progId="Acrobat Document" dvAspect="DVASPECT_ICON" shapeId="2085" r:id="rId2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6782-50C3-4842-AA31-8E7D1F38D3A2}">
  <dimension ref="B1:AE43"/>
  <sheetViews>
    <sheetView showGridLines="0" showRowColHeaders="0" topLeftCell="A4" zoomScale="118" zoomScaleNormal="50" workbookViewId="0">
      <selection activeCell="R13" sqref="R13"/>
    </sheetView>
  </sheetViews>
  <sheetFormatPr defaultColWidth="11.42578125" defaultRowHeight="15" x14ac:dyDescent="0.25"/>
  <cols>
    <col min="2" max="2" width="41.85546875" bestFit="1" customWidth="1"/>
    <col min="3" max="3" width="13.42578125" bestFit="1" customWidth="1"/>
    <col min="4" max="4" width="4.42578125" customWidth="1"/>
    <col min="5" max="5" width="35.85546875" customWidth="1"/>
    <col min="6" max="6" width="13.42578125" customWidth="1"/>
    <col min="7" max="7" width="5.85546875" customWidth="1"/>
    <col min="8" max="8" width="35.7109375" customWidth="1"/>
    <col min="9" max="9" width="13.42578125" customWidth="1"/>
    <col min="10" max="10" width="5.28515625" customWidth="1"/>
    <col min="11" max="11" width="33.140625" customWidth="1"/>
    <col min="12" max="12" width="13.42578125" customWidth="1"/>
    <col min="13" max="13" width="5.140625" customWidth="1"/>
    <col min="14" max="14" width="33.42578125" customWidth="1"/>
    <col min="15" max="15" width="13.42578125" customWidth="1"/>
    <col min="16" max="16" width="5.28515625" customWidth="1"/>
    <col min="17" max="17" width="34.140625" customWidth="1"/>
    <col min="18" max="18" width="13.42578125" customWidth="1"/>
  </cols>
  <sheetData>
    <row r="1" spans="2:31" ht="45" customHeight="1" x14ac:dyDescent="0.25">
      <c r="B1" s="43">
        <v>2018</v>
      </c>
      <c r="C1" s="43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</row>
    <row r="2" spans="2:31" ht="31.5" customHeight="1" x14ac:dyDescent="0.25">
      <c r="B2" s="44" t="s">
        <v>60</v>
      </c>
      <c r="C2" s="44"/>
      <c r="E2" s="44" t="s">
        <v>61</v>
      </c>
      <c r="F2" s="44"/>
      <c r="H2" s="44" t="s">
        <v>62</v>
      </c>
      <c r="I2" s="44"/>
      <c r="K2" s="44" t="s">
        <v>63</v>
      </c>
      <c r="L2" s="44"/>
      <c r="N2" s="44" t="s">
        <v>64</v>
      </c>
      <c r="O2" s="44"/>
      <c r="Q2" s="44" t="s">
        <v>65</v>
      </c>
      <c r="R2" s="44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</row>
    <row r="3" spans="2:31" x14ac:dyDescent="0.25">
      <c r="B3" s="26" t="s">
        <v>66</v>
      </c>
      <c r="C3" s="27">
        <v>781242</v>
      </c>
      <c r="E3" s="26" t="s">
        <v>66</v>
      </c>
      <c r="F3" s="27">
        <v>781242</v>
      </c>
      <c r="H3" s="26" t="s">
        <v>66</v>
      </c>
      <c r="I3" s="27">
        <v>781242</v>
      </c>
      <c r="K3" s="26" t="s">
        <v>66</v>
      </c>
      <c r="L3" s="27">
        <v>781242</v>
      </c>
      <c r="N3" s="26" t="s">
        <v>66</v>
      </c>
      <c r="O3" s="27">
        <v>781242</v>
      </c>
      <c r="Q3" s="26" t="s">
        <v>66</v>
      </c>
      <c r="R3" s="27">
        <v>781242</v>
      </c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</row>
    <row r="4" spans="2:31" x14ac:dyDescent="0.25">
      <c r="B4" s="26" t="s">
        <v>36</v>
      </c>
      <c r="C4" s="27">
        <f>+C3/30</f>
        <v>26041.4</v>
      </c>
      <c r="E4" s="26" t="s">
        <v>36</v>
      </c>
      <c r="F4" s="27">
        <f>+F3/30</f>
        <v>26041.4</v>
      </c>
      <c r="H4" s="26" t="s">
        <v>36</v>
      </c>
      <c r="I4" s="27">
        <f>+I3/30</f>
        <v>26041.4</v>
      </c>
      <c r="K4" s="26" t="s">
        <v>36</v>
      </c>
      <c r="L4" s="27">
        <f>+L3/30</f>
        <v>26041.4</v>
      </c>
      <c r="N4" s="26" t="s">
        <v>36</v>
      </c>
      <c r="O4" s="27">
        <f>+O3/30</f>
        <v>26041.4</v>
      </c>
      <c r="Q4" s="26" t="s">
        <v>36</v>
      </c>
      <c r="R4" s="27">
        <f>+R3/30</f>
        <v>26041.4</v>
      </c>
    </row>
    <row r="5" spans="2:31" x14ac:dyDescent="0.25">
      <c r="B5" s="26" t="s">
        <v>37</v>
      </c>
      <c r="C5" s="27">
        <f>+C4*8</f>
        <v>208331.2</v>
      </c>
      <c r="E5" s="26" t="s">
        <v>37</v>
      </c>
      <c r="F5" s="27">
        <f>+F4*8</f>
        <v>208331.2</v>
      </c>
      <c r="H5" s="26" t="s">
        <v>37</v>
      </c>
      <c r="I5" s="27">
        <f>+I4*8</f>
        <v>208331.2</v>
      </c>
      <c r="K5" s="26" t="s">
        <v>37</v>
      </c>
      <c r="L5" s="27">
        <f>+L4*8</f>
        <v>208331.2</v>
      </c>
      <c r="N5" s="26" t="s">
        <v>37</v>
      </c>
      <c r="O5" s="27">
        <f>+O4*8</f>
        <v>208331.2</v>
      </c>
      <c r="Q5" s="26" t="s">
        <v>37</v>
      </c>
      <c r="R5" s="27">
        <f>+R4*8</f>
        <v>208331.2</v>
      </c>
    </row>
    <row r="6" spans="2:31" x14ac:dyDescent="0.25">
      <c r="B6" s="26" t="s">
        <v>38</v>
      </c>
      <c r="C6" s="27">
        <f>ROUND(C5,-3)</f>
        <v>208000</v>
      </c>
      <c r="E6" s="26" t="s">
        <v>38</v>
      </c>
      <c r="F6" s="27">
        <f>ROUND(F5,-3)</f>
        <v>208000</v>
      </c>
      <c r="H6" s="26" t="s">
        <v>38</v>
      </c>
      <c r="I6" s="27">
        <f>ROUND(I5,-3)</f>
        <v>208000</v>
      </c>
      <c r="K6" s="26" t="s">
        <v>38</v>
      </c>
      <c r="L6" s="27">
        <f>ROUND(L5,-3)</f>
        <v>208000</v>
      </c>
      <c r="N6" s="26" t="s">
        <v>38</v>
      </c>
      <c r="O6" s="27">
        <f>ROUND(O5,-3)</f>
        <v>208000</v>
      </c>
      <c r="Q6" s="26" t="s">
        <v>38</v>
      </c>
      <c r="R6" s="27">
        <f>ROUND(R5,-3)</f>
        <v>208000</v>
      </c>
    </row>
    <row r="9" spans="2:31" x14ac:dyDescent="0.25">
      <c r="B9" s="26" t="s">
        <v>6</v>
      </c>
      <c r="C9" s="28">
        <f>+'[1]ICABIM 1'!AC36</f>
        <v>6600000</v>
      </c>
      <c r="D9" s="29"/>
      <c r="E9" s="26" t="s">
        <v>6</v>
      </c>
      <c r="F9" s="28">
        <f>+'[1]ICABIM 2'!AC36</f>
        <v>8021000</v>
      </c>
      <c r="G9" s="29"/>
      <c r="H9" s="26" t="s">
        <v>6</v>
      </c>
      <c r="I9" s="28">
        <f>+'[1]ICABIM 3'!AC36</f>
        <v>14431000</v>
      </c>
      <c r="J9" s="29"/>
      <c r="K9" s="26" t="s">
        <v>6</v>
      </c>
      <c r="L9" s="28">
        <f>+'[1]ICABIM 4'!AC36</f>
        <v>15495000</v>
      </c>
      <c r="M9" s="29"/>
      <c r="N9" s="26" t="s">
        <v>6</v>
      </c>
      <c r="O9" s="28">
        <f>+'[1]ICABIM 5'!AC36</f>
        <v>16061000</v>
      </c>
      <c r="P9" s="29"/>
      <c r="Q9" s="26" t="s">
        <v>6</v>
      </c>
      <c r="R9" s="28">
        <f>+'[1]ICABIM 6'!AC36</f>
        <v>16009000</v>
      </c>
      <c r="S9" s="29"/>
      <c r="T9" s="29"/>
    </row>
    <row r="10" spans="2:31" x14ac:dyDescent="0.25">
      <c r="B10" s="26" t="s">
        <v>39</v>
      </c>
      <c r="C10" s="30">
        <v>43175</v>
      </c>
      <c r="E10" s="26" t="s">
        <v>39</v>
      </c>
      <c r="F10" s="30">
        <v>43238</v>
      </c>
      <c r="H10" s="26" t="s">
        <v>39</v>
      </c>
      <c r="I10" s="30">
        <v>43308</v>
      </c>
      <c r="K10" s="26" t="s">
        <v>39</v>
      </c>
      <c r="L10" s="30">
        <v>43364</v>
      </c>
      <c r="N10" s="26" t="s">
        <v>39</v>
      </c>
      <c r="O10" s="30">
        <v>43420</v>
      </c>
      <c r="Q10" s="26" t="s">
        <v>39</v>
      </c>
      <c r="R10" s="30">
        <v>43483</v>
      </c>
    </row>
    <row r="11" spans="2:31" x14ac:dyDescent="0.25">
      <c r="B11" s="26" t="s">
        <v>40</v>
      </c>
      <c r="C11" s="30">
        <v>43951</v>
      </c>
      <c r="E11" s="26" t="s">
        <v>40</v>
      </c>
      <c r="F11" s="30">
        <v>43951</v>
      </c>
      <c r="H11" s="26" t="s">
        <v>40</v>
      </c>
      <c r="I11" s="30">
        <v>43951</v>
      </c>
      <c r="K11" s="26" t="s">
        <v>40</v>
      </c>
      <c r="L11" s="30">
        <v>43951</v>
      </c>
      <c r="N11" s="26" t="s">
        <v>40</v>
      </c>
      <c r="O11" s="30">
        <v>43951</v>
      </c>
      <c r="Q11" s="26" t="s">
        <v>40</v>
      </c>
      <c r="R11" s="30">
        <v>43951</v>
      </c>
    </row>
    <row r="12" spans="2:31" x14ac:dyDescent="0.25">
      <c r="B12" s="26" t="s">
        <v>41</v>
      </c>
      <c r="C12" s="26">
        <f>+DAYS360(C10,C11)+1</f>
        <v>765</v>
      </c>
      <c r="E12" s="26" t="s">
        <v>41</v>
      </c>
      <c r="F12" s="26">
        <f>+DAYS360(F10,F11)+1</f>
        <v>703</v>
      </c>
      <c r="H12" s="26" t="s">
        <v>41</v>
      </c>
      <c r="I12" s="26">
        <f>+DAYS360(I10,I11)+1</f>
        <v>634</v>
      </c>
      <c r="K12" s="26" t="s">
        <v>41</v>
      </c>
      <c r="L12" s="26">
        <f>+DAYS360(L10,L11)+1</f>
        <v>580</v>
      </c>
      <c r="N12" s="26" t="s">
        <v>41</v>
      </c>
      <c r="O12" s="26">
        <f>+DAYS360(O10,O11)+1</f>
        <v>525</v>
      </c>
      <c r="Q12" s="26" t="s">
        <v>41</v>
      </c>
      <c r="R12" s="26">
        <f>+DAYS360(R10,R11)+1</f>
        <v>463</v>
      </c>
    </row>
    <row r="13" spans="2:31" x14ac:dyDescent="0.25">
      <c r="B13" s="26" t="s">
        <v>42</v>
      </c>
      <c r="C13" s="31">
        <f>_xlfn.CEILING.MATH(C12/30)</f>
        <v>26</v>
      </c>
      <c r="E13" s="26" t="s">
        <v>42</v>
      </c>
      <c r="F13" s="31">
        <f>_xlfn.CEILING.MATH(F12/30)</f>
        <v>24</v>
      </c>
      <c r="H13" s="26" t="s">
        <v>42</v>
      </c>
      <c r="I13" s="31">
        <f>_xlfn.CEILING.MATH(I12/30)</f>
        <v>22</v>
      </c>
      <c r="K13" s="26" t="s">
        <v>42</v>
      </c>
      <c r="L13" s="31">
        <f>_xlfn.CEILING.MATH(L12/30)</f>
        <v>20</v>
      </c>
      <c r="N13" s="26" t="s">
        <v>42</v>
      </c>
      <c r="O13" s="31">
        <f>_xlfn.CEILING.MATH(O12/30)</f>
        <v>18</v>
      </c>
      <c r="Q13" s="26" t="s">
        <v>42</v>
      </c>
      <c r="R13" s="31">
        <f>_xlfn.CEILING.MATH(R12/30)</f>
        <v>16</v>
      </c>
    </row>
    <row r="14" spans="2:31" x14ac:dyDescent="0.25">
      <c r="B14" s="26" t="s">
        <v>43</v>
      </c>
      <c r="C14" s="32">
        <v>1.4999999999999999E-2</v>
      </c>
      <c r="E14" s="26" t="s">
        <v>43</v>
      </c>
      <c r="F14" s="32">
        <v>1.4999999999999999E-2</v>
      </c>
      <c r="H14" s="26" t="s">
        <v>43</v>
      </c>
      <c r="I14" s="32">
        <v>1.4999999999999999E-2</v>
      </c>
      <c r="K14" s="26" t="s">
        <v>43</v>
      </c>
      <c r="L14" s="32">
        <v>1.4999999999999999E-2</v>
      </c>
      <c r="N14" s="26" t="s">
        <v>43</v>
      </c>
      <c r="O14" s="32">
        <v>1.4999999999999999E-2</v>
      </c>
      <c r="Q14" s="26" t="s">
        <v>43</v>
      </c>
      <c r="R14" s="32">
        <v>1.4999999999999999E-2</v>
      </c>
    </row>
    <row r="15" spans="2:31" x14ac:dyDescent="0.25">
      <c r="B15" s="26" t="s">
        <v>44</v>
      </c>
      <c r="C15" s="27">
        <f>+(C14*C13*C9)</f>
        <v>2574000</v>
      </c>
      <c r="E15" s="26" t="s">
        <v>44</v>
      </c>
      <c r="F15" s="27">
        <f>+(F14*F13*F9)</f>
        <v>2887560</v>
      </c>
      <c r="H15" s="26" t="s">
        <v>44</v>
      </c>
      <c r="I15" s="27">
        <f>+(I14*I13*I9)</f>
        <v>4762229.9999999991</v>
      </c>
      <c r="K15" s="26" t="s">
        <v>44</v>
      </c>
      <c r="L15" s="27">
        <f>+(L14*L13*L9)</f>
        <v>4648500</v>
      </c>
      <c r="N15" s="26" t="s">
        <v>44</v>
      </c>
      <c r="O15" s="27">
        <f>+(O14*O13*O9)</f>
        <v>4336470</v>
      </c>
      <c r="Q15" s="26" t="s">
        <v>44</v>
      </c>
      <c r="R15" s="27">
        <f>+(R14*R13*R9)</f>
        <v>3842160</v>
      </c>
    </row>
    <row r="16" spans="2:31" x14ac:dyDescent="0.25">
      <c r="B16" s="26" t="s">
        <v>45</v>
      </c>
      <c r="C16" s="28">
        <f>+C6</f>
        <v>208000</v>
      </c>
      <c r="E16" s="26" t="s">
        <v>45</v>
      </c>
      <c r="F16" s="28">
        <f>+F6</f>
        <v>208000</v>
      </c>
      <c r="H16" s="26" t="s">
        <v>45</v>
      </c>
      <c r="I16" s="28">
        <f>+I6</f>
        <v>208000</v>
      </c>
      <c r="K16" s="26" t="s">
        <v>45</v>
      </c>
      <c r="L16" s="28">
        <f>+L6</f>
        <v>208000</v>
      </c>
      <c r="N16" s="26" t="s">
        <v>45</v>
      </c>
      <c r="O16" s="28">
        <f>+O6</f>
        <v>208000</v>
      </c>
      <c r="Q16" s="26" t="s">
        <v>45</v>
      </c>
      <c r="R16" s="28">
        <f>+R6</f>
        <v>208000</v>
      </c>
    </row>
    <row r="17" spans="2:29" x14ac:dyDescent="0.25">
      <c r="B17" s="26" t="s">
        <v>46</v>
      </c>
      <c r="C17" s="28">
        <f>+C9</f>
        <v>6600000</v>
      </c>
      <c r="E17" s="26" t="s">
        <v>46</v>
      </c>
      <c r="F17" s="28">
        <f>+F9</f>
        <v>8021000</v>
      </c>
      <c r="H17" s="26" t="s">
        <v>46</v>
      </c>
      <c r="I17" s="28">
        <f>+I9</f>
        <v>14431000</v>
      </c>
      <c r="K17" s="26" t="s">
        <v>46</v>
      </c>
      <c r="L17" s="28">
        <f>+L9</f>
        <v>15495000</v>
      </c>
      <c r="N17" s="26" t="s">
        <v>46</v>
      </c>
      <c r="O17" s="28">
        <f>+O9</f>
        <v>16061000</v>
      </c>
      <c r="Q17" s="26" t="s">
        <v>46</v>
      </c>
      <c r="R17" s="28">
        <f>+R9</f>
        <v>16009000</v>
      </c>
    </row>
    <row r="19" spans="2:29" ht="15.6" customHeight="1" x14ac:dyDescent="0.25">
      <c r="B19" s="17" t="s">
        <v>47</v>
      </c>
      <c r="C19" s="18">
        <f>IF(C15&lt;C16,C16,IF(C15&gt;C17,C17,C15))</f>
        <v>2574000</v>
      </c>
      <c r="E19" s="17" t="s">
        <v>47</v>
      </c>
      <c r="F19" s="18">
        <f>IF(F15&lt;F16,F16,IF(F15&gt;F17,F17,F15))</f>
        <v>2887560</v>
      </c>
      <c r="H19" s="17" t="s">
        <v>47</v>
      </c>
      <c r="I19" s="18">
        <f>IF(I15&lt;I16,I16,IF(I15&gt;I17,I17,I15))</f>
        <v>4762229.9999999991</v>
      </c>
      <c r="K19" s="17" t="s">
        <v>47</v>
      </c>
      <c r="L19" s="18">
        <f>IF(L15&lt;L16,L16,IF(L15&gt;L17,L17,L15))</f>
        <v>4648500</v>
      </c>
      <c r="N19" s="17" t="s">
        <v>47</v>
      </c>
      <c r="O19" s="18">
        <f>IF(O15&lt;O16,O16,IF(O15&gt;O17,O17,O15))</f>
        <v>4336470</v>
      </c>
      <c r="Q19" s="17" t="s">
        <v>47</v>
      </c>
      <c r="R19" s="18">
        <f>IF(R15&lt;R16,R16,IF(R15&gt;R17,R17,R15))</f>
        <v>3842160</v>
      </c>
      <c r="W19" s="41" t="s">
        <v>48</v>
      </c>
      <c r="X19" s="41"/>
      <c r="Y19" s="41"/>
      <c r="Z19" s="41"/>
      <c r="AA19" s="41"/>
      <c r="AB19" s="41"/>
      <c r="AC19" s="41"/>
    </row>
    <row r="20" spans="2:29" x14ac:dyDescent="0.25">
      <c r="B20" s="17" t="s">
        <v>67</v>
      </c>
      <c r="C20" s="18">
        <v>2574000</v>
      </c>
      <c r="E20" s="17" t="s">
        <v>67</v>
      </c>
      <c r="F20" s="18">
        <v>2888000</v>
      </c>
      <c r="H20" s="17" t="s">
        <v>67</v>
      </c>
      <c r="I20" s="18">
        <v>4762000</v>
      </c>
      <c r="K20" s="17" t="s">
        <v>67</v>
      </c>
      <c r="L20" s="18">
        <v>4648000</v>
      </c>
      <c r="N20" s="17" t="s">
        <v>67</v>
      </c>
      <c r="O20" s="18">
        <v>4336000</v>
      </c>
      <c r="Q20" s="17" t="s">
        <v>67</v>
      </c>
      <c r="R20" s="18">
        <v>3842000</v>
      </c>
    </row>
    <row r="21" spans="2:29" x14ac:dyDescent="0.25">
      <c r="O21" s="14"/>
      <c r="R21" s="14"/>
    </row>
    <row r="23" spans="2:29" ht="14.45" customHeight="1" x14ac:dyDescent="0.25">
      <c r="B23" s="42" t="s">
        <v>35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</row>
    <row r="24" spans="2:29" x14ac:dyDescent="0.25"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</row>
    <row r="25" spans="2:29" x14ac:dyDescent="0.25"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</row>
    <row r="43" spans="7:13" ht="15.6" customHeight="1" x14ac:dyDescent="0.25">
      <c r="G43" s="41" t="s">
        <v>48</v>
      </c>
      <c r="H43" s="41"/>
      <c r="I43" s="41"/>
      <c r="J43" s="41"/>
      <c r="K43" s="41"/>
      <c r="L43" s="41"/>
      <c r="M43" s="41"/>
    </row>
  </sheetData>
  <sheetProtection sheet="1" formatCells="0" formatColumns="0" formatRows="0" insertColumns="0" insertRows="0" insertHyperlinks="0" deleteColumns="0" deleteRows="0" sort="0" autoFilter="0" pivotTables="0"/>
  <mergeCells count="11">
    <mergeCell ref="W19:AC19"/>
    <mergeCell ref="B23:R25"/>
    <mergeCell ref="G43:M43"/>
    <mergeCell ref="B1:C1"/>
    <mergeCell ref="U1:AE3"/>
    <mergeCell ref="B2:C2"/>
    <mergeCell ref="E2:F2"/>
    <mergeCell ref="H2:I2"/>
    <mergeCell ref="K2:L2"/>
    <mergeCell ref="N2:O2"/>
    <mergeCell ref="Q2:R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E9A4C-2B2B-4755-9E1B-40BE163CFC4A}">
  <dimension ref="B3:G20"/>
  <sheetViews>
    <sheetView showGridLines="0" showRowColHeaders="0" workbookViewId="0">
      <selection activeCell="J19" sqref="J19"/>
    </sheetView>
  </sheetViews>
  <sheetFormatPr defaultColWidth="11.42578125" defaultRowHeight="15" x14ac:dyDescent="0.25"/>
  <cols>
    <col min="2" max="2" width="11.42578125" style="12"/>
    <col min="3" max="3" width="14.7109375" style="12" customWidth="1"/>
    <col min="4" max="4" width="12.7109375" style="1" bestFit="1" customWidth="1"/>
    <col min="5" max="5" width="10.140625" style="1" bestFit="1" customWidth="1"/>
    <col min="6" max="6" width="15.5703125" style="12" bestFit="1" customWidth="1"/>
    <col min="7" max="7" width="14.5703125" customWidth="1"/>
  </cols>
  <sheetData>
    <row r="3" spans="2:7" x14ac:dyDescent="0.25">
      <c r="C3" s="47" t="s">
        <v>32</v>
      </c>
      <c r="D3" s="47"/>
      <c r="E3" s="47"/>
      <c r="F3" s="47"/>
      <c r="G3" s="47"/>
    </row>
    <row r="4" spans="2:7" x14ac:dyDescent="0.25">
      <c r="C4" s="47" t="s">
        <v>33</v>
      </c>
      <c r="D4" s="47"/>
      <c r="E4" s="47"/>
      <c r="F4" s="47"/>
      <c r="G4" s="47"/>
    </row>
    <row r="8" spans="2:7" ht="30" x14ac:dyDescent="0.25">
      <c r="B8" s="50" t="s">
        <v>34</v>
      </c>
      <c r="C8" s="51"/>
      <c r="D8" s="10" t="s">
        <v>29</v>
      </c>
      <c r="E8" s="10" t="s">
        <v>30</v>
      </c>
      <c r="F8" s="10" t="s">
        <v>27</v>
      </c>
      <c r="G8" s="10" t="s">
        <v>31</v>
      </c>
    </row>
    <row r="9" spans="2:7" ht="33.75" customHeight="1" x14ac:dyDescent="0.25">
      <c r="B9" s="52" t="s">
        <v>9</v>
      </c>
      <c r="C9" s="11" t="s">
        <v>10</v>
      </c>
      <c r="D9" s="53">
        <v>321481800</v>
      </c>
      <c r="E9" s="53">
        <f>(D9*11.04)/1000</f>
        <v>3549159.0719999997</v>
      </c>
      <c r="F9" s="48"/>
      <c r="G9" s="45"/>
    </row>
    <row r="10" spans="2:7" ht="27" customHeight="1" x14ac:dyDescent="0.25">
      <c r="B10" s="52"/>
      <c r="C10" s="11" t="s">
        <v>11</v>
      </c>
      <c r="D10" s="40"/>
      <c r="E10" s="40"/>
      <c r="F10" s="49"/>
      <c r="G10" s="46"/>
    </row>
    <row r="11" spans="2:7" ht="30.75" customHeight="1" x14ac:dyDescent="0.25">
      <c r="B11" s="52" t="s">
        <v>12</v>
      </c>
      <c r="C11" s="11" t="s">
        <v>13</v>
      </c>
      <c r="D11" s="53">
        <v>668844811</v>
      </c>
      <c r="E11" s="53">
        <f t="shared" ref="E11" si="0">(D11*11.04)/1000</f>
        <v>7384046.7134399991</v>
      </c>
      <c r="F11" s="48"/>
      <c r="G11" s="45"/>
    </row>
    <row r="12" spans="2:7" ht="29.25" customHeight="1" x14ac:dyDescent="0.25">
      <c r="B12" s="52"/>
      <c r="C12" s="11" t="s">
        <v>14</v>
      </c>
      <c r="D12" s="40"/>
      <c r="E12" s="40"/>
      <c r="F12" s="49"/>
      <c r="G12" s="46"/>
    </row>
    <row r="13" spans="2:7" ht="27" customHeight="1" x14ac:dyDescent="0.25">
      <c r="B13" s="52" t="s">
        <v>15</v>
      </c>
      <c r="C13" s="11" t="s">
        <v>16</v>
      </c>
      <c r="D13" s="53">
        <v>1014699605</v>
      </c>
      <c r="E13" s="53">
        <f t="shared" ref="E13" si="1">(D13*11.04)/1000</f>
        <v>11202283.639199998</v>
      </c>
      <c r="F13" s="48"/>
      <c r="G13" s="45"/>
    </row>
    <row r="14" spans="2:7" ht="42" customHeight="1" x14ac:dyDescent="0.25">
      <c r="B14" s="52"/>
      <c r="C14" s="11" t="s">
        <v>17</v>
      </c>
      <c r="D14" s="40"/>
      <c r="E14" s="40"/>
      <c r="F14" s="49"/>
      <c r="G14" s="46"/>
    </row>
    <row r="15" spans="2:7" ht="27.75" customHeight="1" x14ac:dyDescent="0.25">
      <c r="B15" s="52" t="s">
        <v>18</v>
      </c>
      <c r="C15" s="11" t="s">
        <v>19</v>
      </c>
      <c r="D15" s="53">
        <v>1289905554</v>
      </c>
      <c r="E15" s="53">
        <f t="shared" ref="E15" si="2">(D15*11.04)/1000</f>
        <v>14240557.316159999</v>
      </c>
      <c r="F15" s="48"/>
      <c r="G15" s="45"/>
    </row>
    <row r="16" spans="2:7" ht="30" customHeight="1" x14ac:dyDescent="0.25">
      <c r="B16" s="52"/>
      <c r="C16" s="11" t="s">
        <v>20</v>
      </c>
      <c r="D16" s="40"/>
      <c r="E16" s="40"/>
      <c r="F16" s="49"/>
      <c r="G16" s="46"/>
    </row>
    <row r="17" spans="2:7" ht="27" customHeight="1" x14ac:dyDescent="0.25">
      <c r="B17" s="52" t="s">
        <v>21</v>
      </c>
      <c r="C17" s="11" t="s">
        <v>22</v>
      </c>
      <c r="D17" s="53">
        <v>1299605013</v>
      </c>
      <c r="E17" s="53">
        <f t="shared" ref="E17" si="3">(D17*11.04)/1000</f>
        <v>14347639.343519999</v>
      </c>
      <c r="F17" s="48"/>
      <c r="G17" s="45"/>
    </row>
    <row r="18" spans="2:7" ht="39" customHeight="1" x14ac:dyDescent="0.25">
      <c r="B18" s="52"/>
      <c r="C18" s="11" t="s">
        <v>23</v>
      </c>
      <c r="D18" s="40"/>
      <c r="E18" s="40"/>
      <c r="F18" s="49"/>
      <c r="G18" s="46"/>
    </row>
    <row r="19" spans="2:7" ht="27.75" customHeight="1" x14ac:dyDescent="0.25">
      <c r="B19" s="52" t="s">
        <v>24</v>
      </c>
      <c r="C19" s="11" t="s">
        <v>25</v>
      </c>
      <c r="D19" s="53">
        <v>1313111910</v>
      </c>
      <c r="E19" s="53">
        <f t="shared" ref="E19" si="4">(D19*11.04)/1000</f>
        <v>14496755.486399999</v>
      </c>
      <c r="F19" s="48"/>
      <c r="G19" s="45"/>
    </row>
    <row r="20" spans="2:7" ht="27.75" customHeight="1" x14ac:dyDescent="0.25">
      <c r="B20" s="52"/>
      <c r="C20" s="11" t="s">
        <v>26</v>
      </c>
      <c r="D20" s="40"/>
      <c r="E20" s="40"/>
      <c r="F20" s="49"/>
      <c r="G20" s="46"/>
    </row>
  </sheetData>
  <sheetProtection sheet="1" formatCells="0" formatColumns="0" formatRows="0" insertColumns="0" insertRows="0" insertHyperlinks="0" deleteColumns="0" deleteRows="0" sort="0" autoFilter="0" pivotTables="0"/>
  <mergeCells count="33">
    <mergeCell ref="F11:F12"/>
    <mergeCell ref="B9:B10"/>
    <mergeCell ref="D9:D10"/>
    <mergeCell ref="E9:E10"/>
    <mergeCell ref="F9:F10"/>
    <mergeCell ref="B13:B14"/>
    <mergeCell ref="D13:D14"/>
    <mergeCell ref="E13:E14"/>
    <mergeCell ref="B11:B12"/>
    <mergeCell ref="D11:D12"/>
    <mergeCell ref="E11:E12"/>
    <mergeCell ref="E17:E18"/>
    <mergeCell ref="F17:F18"/>
    <mergeCell ref="B15:B16"/>
    <mergeCell ref="D15:D16"/>
    <mergeCell ref="E15:E16"/>
    <mergeCell ref="F15:F16"/>
    <mergeCell ref="G15:G16"/>
    <mergeCell ref="G17:G18"/>
    <mergeCell ref="G19:G20"/>
    <mergeCell ref="C3:G3"/>
    <mergeCell ref="C4:G4"/>
    <mergeCell ref="G13:G14"/>
    <mergeCell ref="G9:G10"/>
    <mergeCell ref="F13:F14"/>
    <mergeCell ref="B8:C8"/>
    <mergeCell ref="B19:B20"/>
    <mergeCell ref="D19:D20"/>
    <mergeCell ref="E19:E20"/>
    <mergeCell ref="F19:F20"/>
    <mergeCell ref="G11:G12"/>
    <mergeCell ref="B17:B18"/>
    <mergeCell ref="D17:D18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Objeto empaquetador del shell" shapeId="3098" r:id="rId4">
          <objectPr defaultSize="0" autoPict="0" r:id="rId5">
            <anchor moveWithCells="1">
              <from>
                <xdr:col>5</xdr:col>
                <xdr:colOff>171450</xdr:colOff>
                <xdr:row>8</xdr:row>
                <xdr:rowOff>104775</xdr:rowOff>
              </from>
              <to>
                <xdr:col>5</xdr:col>
                <xdr:colOff>600075</xdr:colOff>
                <xdr:row>9</xdr:row>
                <xdr:rowOff>38100</xdr:rowOff>
              </to>
            </anchor>
          </objectPr>
        </oleObject>
      </mc:Choice>
      <mc:Fallback>
        <oleObject progId="Objeto empaquetador del shell" shapeId="3098" r:id="rId4"/>
      </mc:Fallback>
    </mc:AlternateContent>
    <mc:AlternateContent xmlns:mc="http://schemas.openxmlformats.org/markup-compatibility/2006">
      <mc:Choice Requires="x14">
        <oleObject progId="Objeto empaquetador del shell" shapeId="3099" r:id="rId6">
          <objectPr defaultSize="0" autoPict="0" r:id="rId7">
            <anchor moveWithCells="1">
              <from>
                <xdr:col>5</xdr:col>
                <xdr:colOff>161925</xdr:colOff>
                <xdr:row>10</xdr:row>
                <xdr:rowOff>85725</xdr:rowOff>
              </from>
              <to>
                <xdr:col>5</xdr:col>
                <xdr:colOff>619125</xdr:colOff>
                <xdr:row>11</xdr:row>
                <xdr:rowOff>76200</xdr:rowOff>
              </to>
            </anchor>
          </objectPr>
        </oleObject>
      </mc:Choice>
      <mc:Fallback>
        <oleObject progId="Objeto empaquetador del shell" shapeId="3099" r:id="rId6"/>
      </mc:Fallback>
    </mc:AlternateContent>
    <mc:AlternateContent xmlns:mc="http://schemas.openxmlformats.org/markup-compatibility/2006">
      <mc:Choice Requires="x14">
        <oleObject progId="Objeto empaquetador del shell" shapeId="3100" r:id="rId8">
          <objectPr defaultSize="0" autoPict="0" r:id="rId9">
            <anchor moveWithCells="1">
              <from>
                <xdr:col>5</xdr:col>
                <xdr:colOff>171450</xdr:colOff>
                <xdr:row>12</xdr:row>
                <xdr:rowOff>76200</xdr:rowOff>
              </from>
              <to>
                <xdr:col>5</xdr:col>
                <xdr:colOff>619125</xdr:colOff>
                <xdr:row>13</xdr:row>
                <xdr:rowOff>114300</xdr:rowOff>
              </to>
            </anchor>
          </objectPr>
        </oleObject>
      </mc:Choice>
      <mc:Fallback>
        <oleObject progId="Objeto empaquetador del shell" shapeId="3100" r:id="rId8"/>
      </mc:Fallback>
    </mc:AlternateContent>
    <mc:AlternateContent xmlns:mc="http://schemas.openxmlformats.org/markup-compatibility/2006">
      <mc:Choice Requires="x14">
        <oleObject progId="Objeto empaquetador del shell" shapeId="3101" r:id="rId10">
          <objectPr defaultSize="0" autoPict="0" r:id="rId11">
            <anchor moveWithCells="1">
              <from>
                <xdr:col>5</xdr:col>
                <xdr:colOff>161925</xdr:colOff>
                <xdr:row>14</xdr:row>
                <xdr:rowOff>123825</xdr:rowOff>
              </from>
              <to>
                <xdr:col>5</xdr:col>
                <xdr:colOff>628650</xdr:colOff>
                <xdr:row>15</xdr:row>
                <xdr:rowOff>95250</xdr:rowOff>
              </to>
            </anchor>
          </objectPr>
        </oleObject>
      </mc:Choice>
      <mc:Fallback>
        <oleObject progId="Objeto empaquetador del shell" shapeId="3101" r:id="rId10"/>
      </mc:Fallback>
    </mc:AlternateContent>
    <mc:AlternateContent xmlns:mc="http://schemas.openxmlformats.org/markup-compatibility/2006">
      <mc:Choice Requires="x14">
        <oleObject progId="Objeto empaquetador del shell" shapeId="3102" r:id="rId12">
          <objectPr defaultSize="0" autoPict="0" r:id="rId13">
            <anchor moveWithCells="1">
              <from>
                <xdr:col>5</xdr:col>
                <xdr:colOff>180975</xdr:colOff>
                <xdr:row>16</xdr:row>
                <xdr:rowOff>114300</xdr:rowOff>
              </from>
              <to>
                <xdr:col>5</xdr:col>
                <xdr:colOff>619125</xdr:colOff>
                <xdr:row>17</xdr:row>
                <xdr:rowOff>104775</xdr:rowOff>
              </to>
            </anchor>
          </objectPr>
        </oleObject>
      </mc:Choice>
      <mc:Fallback>
        <oleObject progId="Objeto empaquetador del shell" shapeId="3102" r:id="rId12"/>
      </mc:Fallback>
    </mc:AlternateContent>
    <mc:AlternateContent xmlns:mc="http://schemas.openxmlformats.org/markup-compatibility/2006">
      <mc:Choice Requires="x14">
        <oleObject progId="Objeto empaquetador del shell" shapeId="3103" r:id="rId14">
          <objectPr defaultSize="0" autoPict="0" r:id="rId15">
            <anchor moveWithCells="1">
              <from>
                <xdr:col>5</xdr:col>
                <xdr:colOff>180975</xdr:colOff>
                <xdr:row>18</xdr:row>
                <xdr:rowOff>85725</xdr:rowOff>
              </from>
              <to>
                <xdr:col>5</xdr:col>
                <xdr:colOff>628650</xdr:colOff>
                <xdr:row>19</xdr:row>
                <xdr:rowOff>76200</xdr:rowOff>
              </to>
            </anchor>
          </objectPr>
        </oleObject>
      </mc:Choice>
      <mc:Fallback>
        <oleObject progId="Objeto empaquetador del shell" shapeId="3103" r:id="rId14"/>
      </mc:Fallback>
    </mc:AlternateContent>
    <mc:AlternateContent xmlns:mc="http://schemas.openxmlformats.org/markup-compatibility/2006">
      <mc:Choice Requires="x14">
        <oleObject progId="Acrobat Document" dvAspect="DVASPECT_ICON" shapeId="3104" r:id="rId16">
          <objectPr defaultSize="0" r:id="rId17">
            <anchor moveWithCells="1">
              <from>
                <xdr:col>6</xdr:col>
                <xdr:colOff>19050</xdr:colOff>
                <xdr:row>8</xdr:row>
                <xdr:rowOff>38100</xdr:rowOff>
              </from>
              <to>
                <xdr:col>6</xdr:col>
                <xdr:colOff>933450</xdr:colOff>
                <xdr:row>9</xdr:row>
                <xdr:rowOff>295275</xdr:rowOff>
              </to>
            </anchor>
          </objectPr>
        </oleObject>
      </mc:Choice>
      <mc:Fallback>
        <oleObject progId="Acrobat Document" dvAspect="DVASPECT_ICON" shapeId="3104" r:id="rId16"/>
      </mc:Fallback>
    </mc:AlternateContent>
    <mc:AlternateContent xmlns:mc="http://schemas.openxmlformats.org/markup-compatibility/2006">
      <mc:Choice Requires="x14">
        <oleObject progId="Acrobat Document" dvAspect="DVASPECT_ICON" shapeId="3105" r:id="rId18">
          <objectPr defaultSize="0" r:id="rId19">
            <anchor moveWithCells="1">
              <from>
                <xdr:col>6</xdr:col>
                <xdr:colOff>19050</xdr:colOff>
                <xdr:row>10</xdr:row>
                <xdr:rowOff>38100</xdr:rowOff>
              </from>
              <to>
                <xdr:col>6</xdr:col>
                <xdr:colOff>933450</xdr:colOff>
                <xdr:row>11</xdr:row>
                <xdr:rowOff>333375</xdr:rowOff>
              </to>
            </anchor>
          </objectPr>
        </oleObject>
      </mc:Choice>
      <mc:Fallback>
        <oleObject progId="Acrobat Document" dvAspect="DVASPECT_ICON" shapeId="3105" r:id="rId18"/>
      </mc:Fallback>
    </mc:AlternateContent>
    <mc:AlternateContent xmlns:mc="http://schemas.openxmlformats.org/markup-compatibility/2006">
      <mc:Choice Requires="x14">
        <oleObject progId="Acrobat Document" dvAspect="DVASPECT_ICON" shapeId="3106" r:id="rId20">
          <objectPr defaultSize="0" r:id="rId21">
            <anchor moveWithCells="1">
              <from>
                <xdr:col>6</xdr:col>
                <xdr:colOff>28575</xdr:colOff>
                <xdr:row>12</xdr:row>
                <xdr:rowOff>76200</xdr:rowOff>
              </from>
              <to>
                <xdr:col>6</xdr:col>
                <xdr:colOff>942975</xdr:colOff>
                <xdr:row>13</xdr:row>
                <xdr:rowOff>419100</xdr:rowOff>
              </to>
            </anchor>
          </objectPr>
        </oleObject>
      </mc:Choice>
      <mc:Fallback>
        <oleObject progId="Acrobat Document" dvAspect="DVASPECT_ICON" shapeId="3106" r:id="rId20"/>
      </mc:Fallback>
    </mc:AlternateContent>
    <mc:AlternateContent xmlns:mc="http://schemas.openxmlformats.org/markup-compatibility/2006">
      <mc:Choice Requires="x14">
        <oleObject progId="Acrobat Document" dvAspect="DVASPECT_ICON" shapeId="3107" r:id="rId22">
          <objectPr defaultSize="0" r:id="rId23">
            <anchor moveWithCells="1">
              <from>
                <xdr:col>6</xdr:col>
                <xdr:colOff>28575</xdr:colOff>
                <xdr:row>14</xdr:row>
                <xdr:rowOff>19050</xdr:rowOff>
              </from>
              <to>
                <xdr:col>6</xdr:col>
                <xdr:colOff>942975</xdr:colOff>
                <xdr:row>15</xdr:row>
                <xdr:rowOff>352425</xdr:rowOff>
              </to>
            </anchor>
          </objectPr>
        </oleObject>
      </mc:Choice>
      <mc:Fallback>
        <oleObject progId="Acrobat Document" dvAspect="DVASPECT_ICON" shapeId="3107" r:id="rId22"/>
      </mc:Fallback>
    </mc:AlternateContent>
    <mc:AlternateContent xmlns:mc="http://schemas.openxmlformats.org/markup-compatibility/2006">
      <mc:Choice Requires="x14">
        <oleObject progId="Acrobat Document" dvAspect="DVASPECT_ICON" shapeId="3108" r:id="rId24">
          <objectPr defaultSize="0" r:id="rId25">
            <anchor moveWithCells="1">
              <from>
                <xdr:col>6</xdr:col>
                <xdr:colOff>38100</xdr:colOff>
                <xdr:row>16</xdr:row>
                <xdr:rowOff>47625</xdr:rowOff>
              </from>
              <to>
                <xdr:col>6</xdr:col>
                <xdr:colOff>952500</xdr:colOff>
                <xdr:row>17</xdr:row>
                <xdr:rowOff>390525</xdr:rowOff>
              </to>
            </anchor>
          </objectPr>
        </oleObject>
      </mc:Choice>
      <mc:Fallback>
        <oleObject progId="Acrobat Document" dvAspect="DVASPECT_ICON" shapeId="3108" r:id="rId24"/>
      </mc:Fallback>
    </mc:AlternateContent>
    <mc:AlternateContent xmlns:mc="http://schemas.openxmlformats.org/markup-compatibility/2006">
      <mc:Choice Requires="x14">
        <oleObject progId="Acrobat Document" dvAspect="DVASPECT_ICON" shapeId="3109" r:id="rId26">
          <objectPr defaultSize="0" autoPict="0" r:id="rId27">
            <anchor moveWithCells="1">
              <from>
                <xdr:col>6</xdr:col>
                <xdr:colOff>104775</xdr:colOff>
                <xdr:row>18</xdr:row>
                <xdr:rowOff>38100</xdr:rowOff>
              </from>
              <to>
                <xdr:col>6</xdr:col>
                <xdr:colOff>942975</xdr:colOff>
                <xdr:row>19</xdr:row>
                <xdr:rowOff>314325</xdr:rowOff>
              </to>
            </anchor>
          </objectPr>
        </oleObject>
      </mc:Choice>
      <mc:Fallback>
        <oleObject progId="Acrobat Document" dvAspect="DVASPECT_ICON" shapeId="3109" r:id="rId2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557B2-6AF4-458F-A582-AA7C23A8DB2E}">
  <dimension ref="A1:M1048576"/>
  <sheetViews>
    <sheetView showGridLines="0" showRowColHeaders="0" topLeftCell="D1" workbookViewId="0">
      <selection activeCell="K6" sqref="K6"/>
    </sheetView>
  </sheetViews>
  <sheetFormatPr defaultColWidth="8.28515625" defaultRowHeight="15" x14ac:dyDescent="0.25"/>
  <cols>
    <col min="1" max="3" width="14" customWidth="1"/>
    <col min="4" max="4" width="15" customWidth="1"/>
    <col min="5" max="5" width="18.85546875" customWidth="1"/>
    <col min="6" max="10" width="14" customWidth="1"/>
    <col min="11" max="11" width="18.140625" customWidth="1"/>
    <col min="12" max="12" width="24.7109375" bestFit="1" customWidth="1"/>
    <col min="13" max="13" width="9" bestFit="1" customWidth="1"/>
    <col min="17" max="17" width="26.42578125" bestFit="1" customWidth="1"/>
    <col min="18" max="18" width="9" bestFit="1" customWidth="1"/>
  </cols>
  <sheetData>
    <row r="1" spans="1:13" s="13" customFormat="1" ht="45" x14ac:dyDescent="0.25">
      <c r="A1" s="23" t="s">
        <v>34</v>
      </c>
      <c r="B1" s="23" t="s">
        <v>6</v>
      </c>
      <c r="C1" s="23" t="s">
        <v>39</v>
      </c>
      <c r="D1" s="23" t="s">
        <v>40</v>
      </c>
      <c r="E1" s="23" t="s">
        <v>41</v>
      </c>
      <c r="F1" s="23" t="s">
        <v>42</v>
      </c>
      <c r="G1" s="23" t="s">
        <v>43</v>
      </c>
      <c r="H1" s="23" t="s">
        <v>44</v>
      </c>
      <c r="I1" s="23" t="s">
        <v>68</v>
      </c>
      <c r="J1" s="23" t="s">
        <v>46</v>
      </c>
      <c r="K1" s="23" t="s">
        <v>47</v>
      </c>
      <c r="L1" s="23" t="s">
        <v>58</v>
      </c>
    </row>
    <row r="2" spans="1:13" x14ac:dyDescent="0.25">
      <c r="A2" s="6" t="s">
        <v>57</v>
      </c>
      <c r="B2" s="14">
        <f>+'[2]RETEICA 1 BIM'!AI25</f>
        <v>2120000</v>
      </c>
      <c r="C2" s="15">
        <f>+'[1]SANCIÓN ICA'!C10</f>
        <v>43175</v>
      </c>
      <c r="D2" s="15">
        <v>43951</v>
      </c>
      <c r="E2" s="22">
        <f>+D2-C2</f>
        <v>776</v>
      </c>
      <c r="F2" s="16">
        <f>_xlfn.CEILING.MATH(E2/30)</f>
        <v>26</v>
      </c>
      <c r="G2" s="21">
        <v>0.05</v>
      </c>
      <c r="H2" s="9">
        <f>+G2*F2*B2</f>
        <v>2756000</v>
      </c>
      <c r="I2" s="14">
        <f t="shared" ref="I2:I7" si="0">+$M$14</f>
        <v>332000</v>
      </c>
      <c r="J2" s="14">
        <f>+B2</f>
        <v>2120000</v>
      </c>
      <c r="K2" s="9">
        <f>IF(H2&lt;I2,I2,IF(H2&gt;J2,J2,H2))</f>
        <v>2120000</v>
      </c>
      <c r="L2" s="9">
        <v>3645000</v>
      </c>
    </row>
    <row r="3" spans="1:13" x14ac:dyDescent="0.25">
      <c r="A3" s="6" t="s">
        <v>56</v>
      </c>
      <c r="B3" s="14">
        <f>+'[2]RETEICA 2 BIM'!AI25</f>
        <v>2790000</v>
      </c>
      <c r="C3" s="15">
        <f>+'[1]SANCIÓN ICA'!F10</f>
        <v>43238</v>
      </c>
      <c r="D3" s="15">
        <v>43951</v>
      </c>
      <c r="E3" s="22">
        <f t="shared" ref="E3:E7" si="1">+D3-C3</f>
        <v>713</v>
      </c>
      <c r="F3" s="16">
        <f t="shared" ref="F3:F7" si="2">_xlfn.CEILING.MATH(E3/30)</f>
        <v>24</v>
      </c>
      <c r="G3" s="21">
        <v>0.05</v>
      </c>
      <c r="H3" s="9">
        <f t="shared" ref="H3:H7" si="3">+G3*F3*B3</f>
        <v>3348000.0000000005</v>
      </c>
      <c r="I3" s="14">
        <f t="shared" si="0"/>
        <v>332000</v>
      </c>
      <c r="J3" s="14">
        <f t="shared" ref="J3:J7" si="4">+B3</f>
        <v>2790000</v>
      </c>
      <c r="K3" s="9">
        <f t="shared" ref="K3:K7" si="5">IF(H3&lt;I3,I3,IF(H3&gt;J3,J3,H3))</f>
        <v>2790000</v>
      </c>
      <c r="L3" s="9">
        <v>5672000</v>
      </c>
    </row>
    <row r="4" spans="1:13" x14ac:dyDescent="0.25">
      <c r="A4" s="6" t="s">
        <v>55</v>
      </c>
      <c r="B4" s="14">
        <f>+'[2]RETEICA 3 BIM'!AI25</f>
        <v>1770000</v>
      </c>
      <c r="C4" s="15">
        <f>+'[1]SANCIÓN ICA'!I10</f>
        <v>43308</v>
      </c>
      <c r="D4" s="15">
        <v>43951</v>
      </c>
      <c r="E4" s="22">
        <f t="shared" si="1"/>
        <v>643</v>
      </c>
      <c r="F4" s="16">
        <f t="shared" si="2"/>
        <v>22</v>
      </c>
      <c r="G4" s="21">
        <v>0.05</v>
      </c>
      <c r="H4" s="9">
        <f t="shared" si="3"/>
        <v>1947000.0000000002</v>
      </c>
      <c r="I4" s="14">
        <f t="shared" si="0"/>
        <v>332000</v>
      </c>
      <c r="J4" s="14">
        <f t="shared" si="4"/>
        <v>1770000</v>
      </c>
      <c r="K4" s="9">
        <f t="shared" si="5"/>
        <v>1770000</v>
      </c>
      <c r="L4" s="9">
        <v>6236000</v>
      </c>
    </row>
    <row r="5" spans="1:13" x14ac:dyDescent="0.25">
      <c r="A5" s="6" t="s">
        <v>54</v>
      </c>
      <c r="B5" s="14">
        <f>+'[2]RETEICA 4 BIM'!AI25</f>
        <v>8157000</v>
      </c>
      <c r="C5" s="15">
        <f>+'[1]SANCIÓN ICA'!L10</f>
        <v>43364</v>
      </c>
      <c r="D5" s="15">
        <v>43951</v>
      </c>
      <c r="E5" s="22">
        <f t="shared" si="1"/>
        <v>587</v>
      </c>
      <c r="F5" s="16">
        <f t="shared" si="2"/>
        <v>20</v>
      </c>
      <c r="G5" s="21">
        <v>0.05</v>
      </c>
      <c r="H5" s="9">
        <f t="shared" si="3"/>
        <v>8157000</v>
      </c>
      <c r="I5" s="14">
        <f t="shared" si="0"/>
        <v>332000</v>
      </c>
      <c r="J5" s="14">
        <f t="shared" si="4"/>
        <v>8157000</v>
      </c>
      <c r="K5" s="9">
        <f t="shared" si="5"/>
        <v>8157000</v>
      </c>
      <c r="L5" s="9">
        <v>6144000</v>
      </c>
    </row>
    <row r="6" spans="1:13" x14ac:dyDescent="0.25">
      <c r="A6" s="6" t="s">
        <v>53</v>
      </c>
      <c r="B6" s="14">
        <f>+'[2]RETEICA 5 BIM'!AI25</f>
        <v>2314000</v>
      </c>
      <c r="C6" s="15">
        <f>+'[1]SANCIÓN ICA'!O10</f>
        <v>43420</v>
      </c>
      <c r="D6" s="15">
        <v>43951</v>
      </c>
      <c r="E6" s="22">
        <f t="shared" si="1"/>
        <v>531</v>
      </c>
      <c r="F6" s="16">
        <f t="shared" si="2"/>
        <v>18</v>
      </c>
      <c r="G6" s="21">
        <v>0.05</v>
      </c>
      <c r="H6" s="9">
        <f t="shared" si="3"/>
        <v>2082600</v>
      </c>
      <c r="I6" s="14">
        <f t="shared" si="0"/>
        <v>332000</v>
      </c>
      <c r="J6" s="14">
        <f t="shared" si="4"/>
        <v>2314000</v>
      </c>
      <c r="K6" s="9">
        <f t="shared" si="5"/>
        <v>2082600</v>
      </c>
      <c r="L6" s="9">
        <v>6397000</v>
      </c>
    </row>
    <row r="7" spans="1:13" x14ac:dyDescent="0.25">
      <c r="A7" s="6" t="s">
        <v>52</v>
      </c>
      <c r="B7" s="14">
        <f>+'[2]RETEICA 6 BIM'!AI25</f>
        <v>2464000</v>
      </c>
      <c r="C7" s="15">
        <f>+'[1]SANCIÓN ICA'!R10</f>
        <v>43483</v>
      </c>
      <c r="D7" s="15">
        <v>43951</v>
      </c>
      <c r="E7" s="22">
        <f t="shared" si="1"/>
        <v>468</v>
      </c>
      <c r="F7" s="16">
        <f t="shared" si="2"/>
        <v>16</v>
      </c>
      <c r="G7" s="21">
        <v>0.05</v>
      </c>
      <c r="H7" s="9">
        <f t="shared" si="3"/>
        <v>1971200</v>
      </c>
      <c r="I7" s="14">
        <f t="shared" si="0"/>
        <v>332000</v>
      </c>
      <c r="J7" s="14">
        <f t="shared" si="4"/>
        <v>2464000</v>
      </c>
      <c r="K7" s="9">
        <f t="shared" si="5"/>
        <v>1971200</v>
      </c>
      <c r="L7" s="9">
        <v>5643000</v>
      </c>
    </row>
    <row r="9" spans="1:13" ht="18.75" customHeight="1" x14ac:dyDescent="0.25">
      <c r="A9" s="54" t="s">
        <v>51</v>
      </c>
      <c r="B9" s="54"/>
      <c r="C9" s="54"/>
      <c r="D9" s="54"/>
      <c r="E9" s="54"/>
      <c r="F9" s="54"/>
      <c r="G9" s="54"/>
      <c r="H9" s="54"/>
      <c r="I9" s="54"/>
      <c r="J9" s="54"/>
      <c r="K9" s="54"/>
    </row>
    <row r="11" spans="1:13" x14ac:dyDescent="0.25">
      <c r="L11" s="42" t="s">
        <v>69</v>
      </c>
      <c r="M11" s="42"/>
    </row>
    <row r="12" spans="1:13" x14ac:dyDescent="0.25">
      <c r="L12" t="s">
        <v>70</v>
      </c>
      <c r="M12" s="19">
        <v>33156</v>
      </c>
    </row>
    <row r="13" spans="1:13" x14ac:dyDescent="0.25">
      <c r="L13" t="s">
        <v>50</v>
      </c>
      <c r="M13" s="20">
        <f>+M12*10</f>
        <v>331560</v>
      </c>
    </row>
    <row r="14" spans="1:13" x14ac:dyDescent="0.25">
      <c r="L14" t="s">
        <v>49</v>
      </c>
      <c r="M14" s="20">
        <f>ROUND(M13,-3)</f>
        <v>332000</v>
      </c>
    </row>
    <row r="1048576" spans="2:2" x14ac:dyDescent="0.25">
      <c r="B1048576" s="14"/>
    </row>
  </sheetData>
  <sheetProtection sheet="1" formatCells="0" formatColumns="0" formatRows="0" insertColumns="0" insertRows="0" insertHyperlinks="0" deleteColumns="0" deleteRows="0" sort="0" autoFilter="0" pivotTables="0"/>
  <mergeCells count="2">
    <mergeCell ref="A9:K9"/>
    <mergeCell ref="L11:M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ICA 2018</vt:lpstr>
      <vt:lpstr>SANCIÓN ICA</vt:lpstr>
      <vt:lpstr>RETEICA 2018</vt:lpstr>
      <vt:lpstr>SANCIÓN RETEICA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Bibiana Sora</dc:creator>
  <cp:lastModifiedBy>Ferney Camilo Ramírez Hamón</cp:lastModifiedBy>
  <dcterms:created xsi:type="dcterms:W3CDTF">2020-04-30T22:12:32Z</dcterms:created>
  <dcterms:modified xsi:type="dcterms:W3CDTF">2020-05-16T21:11:16Z</dcterms:modified>
</cp:coreProperties>
</file>