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amil\Documents\NOVENO SEMESTRE\BATIFRUIT´S S.A.S\Impuestos II\"/>
    </mc:Choice>
  </mc:AlternateContent>
  <xr:revisionPtr revIDLastSave="0" documentId="13_ncr:1_{835EF922-A1F2-4C34-9663-941D5BD91052}" xr6:coauthVersionLast="44" xr6:coauthVersionMax="44" xr10:uidLastSave="{00000000-0000-0000-0000-000000000000}"/>
  <workbookProtection workbookAlgorithmName="SHA-512" workbookHashValue="/52xSQeMCmr5Ziq+UBH14enK3/n2xgKqAfIYsjrM4FXHRLgL8ifjU5fFjtt3y14wzdMSxgKi3Gd84j/juBe/xg==" workbookSaltValue="I8qikrgf+XyuSxgj2iZnjA==" workbookSpinCount="100000" lockStructure="1"/>
  <bookViews>
    <workbookView xWindow="-120" yWindow="-120" windowWidth="20730" windowHeight="11280" xr2:uid="{D7FC85B9-F1A9-4552-8959-44D6D8E58E16}"/>
  </bookViews>
  <sheets>
    <sheet name="ICA 2017" sheetId="2" r:id="rId1"/>
    <sheet name="SANCIÓN ICA" sheetId="5" r:id="rId2"/>
    <sheet name="NORMA ICA" sheetId="7" r:id="rId3"/>
    <sheet name="RETEICA 2017" sheetId="4" r:id="rId4"/>
    <sheet name="SANCIÓN RETEICA" sheetId="8" r:id="rId5"/>
  </sheets>
  <externalReferences>
    <externalReference r:id="rId6"/>
  </externalReference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21" i="2" l="1"/>
  <c r="B2" i="8"/>
  <c r="E2" i="8"/>
  <c r="F2" i="8"/>
  <c r="H2" i="8"/>
  <c r="M13" i="8"/>
  <c r="M14" i="8"/>
  <c r="I2" i="8"/>
  <c r="J2" i="8"/>
  <c r="K2" i="8"/>
  <c r="B3" i="8"/>
  <c r="E3" i="8"/>
  <c r="F3" i="8"/>
  <c r="H3" i="8"/>
  <c r="I3" i="8"/>
  <c r="J3" i="8"/>
  <c r="K3" i="8"/>
  <c r="B4" i="8"/>
  <c r="E4" i="8"/>
  <c r="F4" i="8"/>
  <c r="H4" i="8"/>
  <c r="I4" i="8"/>
  <c r="J4" i="8"/>
  <c r="K4" i="8"/>
  <c r="B5" i="8"/>
  <c r="E5" i="8"/>
  <c r="F5" i="8"/>
  <c r="H5" i="8"/>
  <c r="I5" i="8"/>
  <c r="J5" i="8"/>
  <c r="K5" i="8"/>
  <c r="B6" i="8"/>
  <c r="E6" i="8"/>
  <c r="F6" i="8"/>
  <c r="H6" i="8"/>
  <c r="I6" i="8"/>
  <c r="J6" i="8"/>
  <c r="K6" i="8"/>
  <c r="B7" i="8"/>
  <c r="E7" i="8"/>
  <c r="F7" i="8"/>
  <c r="H7" i="8"/>
  <c r="I7" i="8"/>
  <c r="J7" i="8"/>
  <c r="K7" i="8"/>
  <c r="O27" i="7"/>
  <c r="O28" i="7"/>
  <c r="O29" i="7"/>
  <c r="O30" i="7"/>
  <c r="O31" i="7"/>
  <c r="O32" i="7"/>
  <c r="O33" i="7"/>
  <c r="O34" i="7"/>
  <c r="C11" i="5"/>
  <c r="C12" i="5"/>
  <c r="C14" i="5"/>
  <c r="C3" i="5"/>
  <c r="C4" i="5"/>
  <c r="C5" i="5"/>
  <c r="C15" i="5"/>
  <c r="C16" i="5"/>
  <c r="C18" i="5"/>
  <c r="E19" i="4"/>
  <c r="E17" i="4"/>
  <c r="E15" i="4"/>
  <c r="E13" i="4"/>
  <c r="E11" i="4"/>
  <c r="E9" i="4"/>
  <c r="G9" i="2"/>
  <c r="H9" i="2"/>
  <c r="I9" i="2"/>
  <c r="J9" i="2"/>
  <c r="K9" i="2"/>
  <c r="G11" i="2"/>
  <c r="H11" i="2"/>
  <c r="I11" i="2"/>
  <c r="J11" i="2"/>
  <c r="K11" i="2"/>
  <c r="G13" i="2"/>
  <c r="H13" i="2"/>
  <c r="I13" i="2"/>
  <c r="J13" i="2"/>
  <c r="K13" i="2"/>
  <c r="G15" i="2"/>
  <c r="H15" i="2"/>
  <c r="I15" i="2"/>
  <c r="J15" i="2"/>
  <c r="K15" i="2"/>
  <c r="G17" i="2"/>
  <c r="H17" i="2"/>
  <c r="I17" i="2"/>
  <c r="J17" i="2"/>
  <c r="K17" i="2"/>
  <c r="G19" i="2"/>
  <c r="H19" i="2"/>
  <c r="I19" i="2"/>
  <c r="J19" i="2"/>
  <c r="K19" i="2"/>
  <c r="K21" i="2"/>
  <c r="J21" i="2"/>
  <c r="H21" i="2"/>
  <c r="G21" i="2"/>
  <c r="F21" i="2"/>
  <c r="E21" i="2"/>
  <c r="D21" i="2"/>
  <c r="C21" i="2"/>
</calcChain>
</file>

<file path=xl/sharedStrings.xml><?xml version="1.0" encoding="utf-8"?>
<sst xmlns="http://schemas.openxmlformats.org/spreadsheetml/2006/main" count="110" uniqueCount="75">
  <si>
    <t>INGRESOS TOTALES</t>
  </si>
  <si>
    <t>OPERACIONALES</t>
  </si>
  <si>
    <t>INTERESES</t>
  </si>
  <si>
    <t>NO OPERACIONALES</t>
  </si>
  <si>
    <t>INDUSTRIA Y COMERCO</t>
  </si>
  <si>
    <t>AVISOS Y TABLEROS</t>
  </si>
  <si>
    <t>IMPUESTO A CARGO</t>
  </si>
  <si>
    <t>RETENCIONES QUE LE PRACTICARON</t>
  </si>
  <si>
    <t>TOTAL IMPUESTO</t>
  </si>
  <si>
    <t>BIMESTRE 1</t>
  </si>
  <si>
    <t>ENERO</t>
  </si>
  <si>
    <t>FEBRERO</t>
  </si>
  <si>
    <t>BIMESTRE 2</t>
  </si>
  <si>
    <t>MARZO</t>
  </si>
  <si>
    <t>ABRIL</t>
  </si>
  <si>
    <t>BIMESTRE 3</t>
  </si>
  <si>
    <t>MAYO</t>
  </si>
  <si>
    <t>JUNIO</t>
  </si>
  <si>
    <t>BIMESTRE 4</t>
  </si>
  <si>
    <t>JULIO</t>
  </si>
  <si>
    <t>AGOSTO</t>
  </si>
  <si>
    <t>BIMESTRE 5</t>
  </si>
  <si>
    <t>SEPTIEMBRE</t>
  </si>
  <si>
    <t>OCTUBRE</t>
  </si>
  <si>
    <t>BIMESTRE 6</t>
  </si>
  <si>
    <t>NOVIEMBRE</t>
  </si>
  <si>
    <t>DICIEMBRE</t>
  </si>
  <si>
    <t>SOPORTE HELISA</t>
  </si>
  <si>
    <t>TOTAL</t>
  </si>
  <si>
    <t>COMPRAS</t>
  </si>
  <si>
    <t>RETEICA</t>
  </si>
  <si>
    <t>SOPORTE DECLARACIÒN</t>
  </si>
  <si>
    <t>BATIFRUIT´S S.A.S.</t>
  </si>
  <si>
    <t>NIT  900.532.395 - 4</t>
  </si>
  <si>
    <t>PERIODO</t>
  </si>
  <si>
    <t>ACUERDO 27 DE 2001
(Mayo 7)
«Por el cual se adecua el régimen sancionatorio en materia impositiva para el Distrito Capital de Bogotá».
EL HONORABLE CONCEJO DE BOGOTÁ, D.C.,</t>
  </si>
  <si>
    <t>SMLV 2017</t>
  </si>
  <si>
    <t>SDLV</t>
  </si>
  <si>
    <t>8 SMDLV</t>
  </si>
  <si>
    <t>SANCION MINIMA 2017</t>
  </si>
  <si>
    <t>FECHA DE VENCIMIENTO</t>
  </si>
  <si>
    <t>FECHA DE PRESENTACIÓN</t>
  </si>
  <si>
    <t>DÍAS DE EXTEMPORANIDAD</t>
  </si>
  <si>
    <t>FACTOR</t>
  </si>
  <si>
    <t>PORCENTAJE DE SANCIÓN</t>
  </si>
  <si>
    <t>TOTAL SANCIÓN</t>
  </si>
  <si>
    <t>SANCIÓN MINIMA 2017</t>
  </si>
  <si>
    <t>SIN EXCEDER 100% IMPUESTO</t>
  </si>
  <si>
    <t>SANCIÓN POR EXTEMPORANIDAD</t>
  </si>
  <si>
    <t>HISTORICO SANCIÓN MINIMA ICA</t>
  </si>
  <si>
    <t>CALENDARIO TRIBUTARIO 2017- RESOLUCION No. SDH-000459
19 DE DICIEMBRE DE 2016</t>
  </si>
  <si>
    <t>ACUERDO No. 648 de 2016</t>
  </si>
  <si>
    <t>Batifruit's S.A.S puede acogerse a la simplificación del impuesto de industria y comercio, de acuerdo al articulo 4 del Acuerdo No.648 de 2016, ya que la sumatoria del impuesto a cargo del año 2016 no excede las 391 UVT</t>
  </si>
  <si>
    <t>Impuesto a cargo  2016</t>
  </si>
  <si>
    <t>UVT 2017</t>
  </si>
  <si>
    <t>1 Bimestre</t>
  </si>
  <si>
    <t>2 Bimestre</t>
  </si>
  <si>
    <t>3 Bimestre</t>
  </si>
  <si>
    <t>4 Bimestre</t>
  </si>
  <si>
    <t>5 Bimestre</t>
  </si>
  <si>
    <t>6 Bimestre</t>
  </si>
  <si>
    <t>Total</t>
  </si>
  <si>
    <t>Total en UVT</t>
  </si>
  <si>
    <t>REDONDEADA</t>
  </si>
  <si>
    <t>SANCION MINIMA (10UVT)</t>
  </si>
  <si>
    <t>SANCIÓN MINIMA AÑO 2017</t>
  </si>
  <si>
    <t>DECRETO 362 DE 2002</t>
  </si>
  <si>
    <t>6 BIM</t>
  </si>
  <si>
    <t>5 BIM</t>
  </si>
  <si>
    <t>4 BIM</t>
  </si>
  <si>
    <t>3 BIM</t>
  </si>
  <si>
    <t>2 BIM</t>
  </si>
  <si>
    <t>1 BIM</t>
  </si>
  <si>
    <t>INTERESES MORATORIOS</t>
  </si>
  <si>
    <t>SOPORTE DECLARACION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</si>
</sst>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164" formatCode="#,##0.0"/>
    <numFmt numFmtId="165" formatCode="#,##0.00000"/>
    <numFmt numFmtId="166" formatCode="_-* #,##0.00_-;\-* #,##0.00_-;_-* &quot;-&quot;_-;_-@_-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9966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1" fontId="1" fillId="0" borderId="0" applyFont="0" applyFill="0" applyBorder="0" applyAlignment="0" applyProtection="0"/>
  </cellStyleXfs>
  <cellXfs count="47">
    <xf numFmtId="0" fontId="0" fillId="0" borderId="0" xfId="0"/>
    <xf numFmtId="0" fontId="0" fillId="0" borderId="0" xfId="0" applyAlignment="1">
      <alignment horizontal="center" vertical="center"/>
    </xf>
    <xf numFmtId="0" fontId="0" fillId="0" borderId="2" xfId="0" applyBorder="1" applyAlignment="1">
      <alignment horizontal="center" vertical="center"/>
    </xf>
    <xf numFmtId="4" fontId="0" fillId="0" borderId="0" xfId="0" applyNumberFormat="1"/>
    <xf numFmtId="164" fontId="0" fillId="0" borderId="0" xfId="0" applyNumberFormat="1"/>
    <xf numFmtId="3" fontId="0" fillId="0" borderId="0" xfId="0" applyNumberFormat="1"/>
    <xf numFmtId="165" fontId="0" fillId="0" borderId="0" xfId="0" applyNumberFormat="1"/>
    <xf numFmtId="0" fontId="0" fillId="0" borderId="0" xfId="0" applyAlignment="1">
      <alignment horizontal="center"/>
    </xf>
    <xf numFmtId="3" fontId="2" fillId="0" borderId="1" xfId="0" applyNumberFormat="1" applyFont="1" applyBorder="1" applyAlignment="1">
      <alignment horizontal="center"/>
    </xf>
    <xf numFmtId="3" fontId="0" fillId="0" borderId="0" xfId="0" applyNumberFormat="1" applyAlignment="1">
      <alignment horizontal="center"/>
    </xf>
    <xf numFmtId="41" fontId="0" fillId="0" borderId="0" xfId="1" applyFont="1"/>
    <xf numFmtId="0" fontId="2" fillId="3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2" fillId="0" borderId="0" xfId="0" applyFont="1" applyAlignment="1">
      <alignment horizontal="center"/>
    </xf>
    <xf numFmtId="41" fontId="0" fillId="0" borderId="0" xfId="0" applyNumberFormat="1"/>
    <xf numFmtId="14" fontId="0" fillId="0" borderId="0" xfId="0" applyNumberFormat="1"/>
    <xf numFmtId="166" fontId="0" fillId="0" borderId="0" xfId="1" applyNumberFormat="1" applyFont="1"/>
    <xf numFmtId="10" fontId="0" fillId="0" borderId="0" xfId="0" applyNumberFormat="1"/>
    <xf numFmtId="0" fontId="2" fillId="2" borderId="0" xfId="0" applyFont="1" applyFill="1"/>
    <xf numFmtId="41" fontId="2" fillId="2" borderId="0" xfId="0" applyNumberFormat="1" applyFont="1" applyFill="1"/>
    <xf numFmtId="41" fontId="1" fillId="0" borderId="0" xfId="1" applyAlignment="1">
      <alignment horizontal="center"/>
    </xf>
    <xf numFmtId="3" fontId="2" fillId="0" borderId="0" xfId="0" applyNumberFormat="1" applyFont="1" applyAlignment="1">
      <alignment horizontal="center"/>
    </xf>
    <xf numFmtId="166" fontId="2" fillId="0" borderId="0" xfId="1" applyNumberFormat="1" applyFont="1"/>
    <xf numFmtId="41" fontId="1" fillId="0" borderId="0" xfId="1"/>
    <xf numFmtId="9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  <xf numFmtId="0" fontId="2" fillId="0" borderId="0" xfId="0" applyFont="1" applyAlignment="1">
      <alignment horizontal="center" vertical="center" wrapText="1"/>
    </xf>
    <xf numFmtId="3" fontId="0" fillId="0" borderId="3" xfId="0" applyNumberFormat="1" applyBorder="1" applyAlignment="1">
      <alignment horizontal="center" vertical="center"/>
    </xf>
    <xf numFmtId="3" fontId="0" fillId="0" borderId="4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3" fontId="0" fillId="0" borderId="1" xfId="0" applyNumberFormat="1" applyBorder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2" fillId="3" borderId="5" xfId="0" applyFont="1" applyFill="1" applyBorder="1" applyAlignment="1">
      <alignment horizontal="center" vertical="center" wrapText="1"/>
    </xf>
    <xf numFmtId="0" fontId="2" fillId="3" borderId="6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left" vertical="center"/>
    </xf>
    <xf numFmtId="3" fontId="0" fillId="0" borderId="1" xfId="0" applyNumberFormat="1" applyBorder="1" applyAlignment="1">
      <alignment horizontal="center" vertical="center"/>
    </xf>
    <xf numFmtId="3" fontId="0" fillId="0" borderId="3" xfId="0" applyNumberFormat="1" applyBorder="1" applyAlignment="1">
      <alignment horizontal="left" vertical="center"/>
    </xf>
    <xf numFmtId="3" fontId="0" fillId="0" borderId="4" xfId="0" applyNumberFormat="1" applyBorder="1" applyAlignment="1">
      <alignment horizontal="left" vertical="center"/>
    </xf>
    <xf numFmtId="0" fontId="2" fillId="3" borderId="2" xfId="0" applyFont="1" applyFill="1" applyBorder="1" applyAlignment="1">
      <alignment horizontal="center" vertical="center" wrapText="1"/>
    </xf>
    <xf numFmtId="0" fontId="2" fillId="3" borderId="7" xfId="0" applyFont="1" applyFill="1" applyBorder="1" applyAlignment="1">
      <alignment horizontal="center" vertical="center" wrapText="1"/>
    </xf>
  </cellXfs>
  <cellStyles count="2">
    <cellStyle name="Comma [0]" xfId="1" builtinId="6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png"/><Relationship Id="rId1" Type="http://schemas.openxmlformats.org/officeDocument/2006/relationships/image" Target="../media/image25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vmlDrawing2.vml.rels><?xml version="1.0" encoding="UTF-8" standalone="yes"?>
<Relationships xmlns="http://schemas.openxmlformats.org/package/2006/relationships"><Relationship Id="rId8" Type="http://schemas.openxmlformats.org/officeDocument/2006/relationships/image" Target="../media/image20.emf"/><Relationship Id="rId3" Type="http://schemas.openxmlformats.org/officeDocument/2006/relationships/image" Target="../media/image15.emf"/><Relationship Id="rId7" Type="http://schemas.openxmlformats.org/officeDocument/2006/relationships/image" Target="../media/image19.emf"/><Relationship Id="rId12" Type="http://schemas.openxmlformats.org/officeDocument/2006/relationships/image" Target="../media/image24.emf"/><Relationship Id="rId2" Type="http://schemas.openxmlformats.org/officeDocument/2006/relationships/image" Target="../media/image14.emf"/><Relationship Id="rId1" Type="http://schemas.openxmlformats.org/officeDocument/2006/relationships/image" Target="../media/image13.emf"/><Relationship Id="rId6" Type="http://schemas.openxmlformats.org/officeDocument/2006/relationships/image" Target="../media/image18.emf"/><Relationship Id="rId11" Type="http://schemas.openxmlformats.org/officeDocument/2006/relationships/image" Target="../media/image23.emf"/><Relationship Id="rId5" Type="http://schemas.openxmlformats.org/officeDocument/2006/relationships/image" Target="../media/image17.emf"/><Relationship Id="rId10" Type="http://schemas.openxmlformats.org/officeDocument/2006/relationships/image" Target="../media/image22.emf"/><Relationship Id="rId4" Type="http://schemas.openxmlformats.org/officeDocument/2006/relationships/image" Target="../media/image16.emf"/><Relationship Id="rId9" Type="http://schemas.openxmlformats.org/officeDocument/2006/relationships/image" Target="../media/image2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133350</xdr:colOff>
          <xdr:row>8</xdr:row>
          <xdr:rowOff>161925</xdr:rowOff>
        </xdr:from>
        <xdr:to>
          <xdr:col>11</xdr:col>
          <xdr:colOff>800100</xdr:colOff>
          <xdr:row>9</xdr:row>
          <xdr:rowOff>200025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0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142875</xdr:colOff>
          <xdr:row>10</xdr:row>
          <xdr:rowOff>180975</xdr:rowOff>
        </xdr:from>
        <xdr:to>
          <xdr:col>11</xdr:col>
          <xdr:colOff>781050</xdr:colOff>
          <xdr:row>11</xdr:row>
          <xdr:rowOff>209550</xdr:rowOff>
        </xdr:to>
        <xdr:sp macro="" textlink="">
          <xdr:nvSpPr>
            <xdr:cNvPr id="2050" name="Object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0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171450</xdr:colOff>
          <xdr:row>12</xdr:row>
          <xdr:rowOff>171450</xdr:rowOff>
        </xdr:from>
        <xdr:to>
          <xdr:col>11</xdr:col>
          <xdr:colOff>809625</xdr:colOff>
          <xdr:row>13</xdr:row>
          <xdr:rowOff>200025</xdr:rowOff>
        </xdr:to>
        <xdr:sp macro="" textlink="">
          <xdr:nvSpPr>
            <xdr:cNvPr id="2051" name="Object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0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171450</xdr:colOff>
          <xdr:row>14</xdr:row>
          <xdr:rowOff>133350</xdr:rowOff>
        </xdr:from>
        <xdr:to>
          <xdr:col>11</xdr:col>
          <xdr:colOff>809625</xdr:colOff>
          <xdr:row>15</xdr:row>
          <xdr:rowOff>190500</xdr:rowOff>
        </xdr:to>
        <xdr:sp macro="" textlink="">
          <xdr:nvSpPr>
            <xdr:cNvPr id="2052" name="Object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0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171450</xdr:colOff>
          <xdr:row>16</xdr:row>
          <xdr:rowOff>114300</xdr:rowOff>
        </xdr:from>
        <xdr:to>
          <xdr:col>11</xdr:col>
          <xdr:colOff>790575</xdr:colOff>
          <xdr:row>17</xdr:row>
          <xdr:rowOff>190500</xdr:rowOff>
        </xdr:to>
        <xdr:sp macro="" textlink="">
          <xdr:nvSpPr>
            <xdr:cNvPr id="2053" name="Object 5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0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18</xdr:row>
          <xdr:rowOff>142875</xdr:rowOff>
        </xdr:from>
        <xdr:to>
          <xdr:col>11</xdr:col>
          <xdr:colOff>771525</xdr:colOff>
          <xdr:row>19</xdr:row>
          <xdr:rowOff>190500</xdr:rowOff>
        </xdr:to>
        <xdr:sp macro="" textlink="">
          <xdr:nvSpPr>
            <xdr:cNvPr id="2054" name="Object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0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1</xdr:col>
      <xdr:colOff>38100</xdr:colOff>
      <xdr:row>1</xdr:row>
      <xdr:rowOff>123825</xdr:rowOff>
    </xdr:from>
    <xdr:to>
      <xdr:col>1</xdr:col>
      <xdr:colOff>682543</xdr:colOff>
      <xdr:row>4</xdr:row>
      <xdr:rowOff>127266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0100" y="314325"/>
          <a:ext cx="644443" cy="727341"/>
        </a:xfrm>
        <a:prstGeom prst="rect">
          <a:avLst/>
        </a:prstGeom>
      </xdr:spPr>
    </xdr:pic>
    <xdr:clientData/>
  </xdr:twoCellAnchor>
  <xdr:twoCellAnchor editAs="oneCell">
    <xdr:from>
      <xdr:col>11</xdr:col>
      <xdr:colOff>19050</xdr:colOff>
      <xdr:row>1</xdr:row>
      <xdr:rowOff>57150</xdr:rowOff>
    </xdr:from>
    <xdr:to>
      <xdr:col>11</xdr:col>
      <xdr:colOff>663493</xdr:colOff>
      <xdr:row>4</xdr:row>
      <xdr:rowOff>60591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20475" y="247650"/>
          <a:ext cx="644443" cy="727341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161925</xdr:colOff>
          <xdr:row>8</xdr:row>
          <xdr:rowOff>123825</xdr:rowOff>
        </xdr:from>
        <xdr:to>
          <xdr:col>12</xdr:col>
          <xdr:colOff>1076325</xdr:colOff>
          <xdr:row>10</xdr:row>
          <xdr:rowOff>123825</xdr:rowOff>
        </xdr:to>
        <xdr:sp macro="" textlink="">
          <xdr:nvSpPr>
            <xdr:cNvPr id="2066" name="Object 18" hidden="1">
              <a:extLst>
                <a:ext uri="{63B3BB69-23CF-44E3-9099-C40C66FF867C}">
                  <a14:compatExt spid="_x0000_s2066"/>
                </a:ext>
                <a:ext uri="{FF2B5EF4-FFF2-40B4-BE49-F238E27FC236}">
                  <a16:creationId xmlns:a16="http://schemas.microsoft.com/office/drawing/2014/main" id="{00000000-0008-0000-0000-00001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355600</xdr:colOff>
      <xdr:row>20</xdr:row>
      <xdr:rowOff>69851</xdr:rowOff>
    </xdr:from>
    <xdr:to>
      <xdr:col>4</xdr:col>
      <xdr:colOff>97739</xdr:colOff>
      <xdr:row>37</xdr:row>
      <xdr:rowOff>2780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5600" y="4622801"/>
          <a:ext cx="5485714" cy="3171429"/>
        </a:xfrm>
        <a:prstGeom prst="rect">
          <a:avLst/>
        </a:prstGeom>
      </xdr:spPr>
    </xdr:pic>
    <xdr:clientData/>
  </xdr:twoCellAnchor>
  <xdr:twoCellAnchor editAs="oneCell">
    <xdr:from>
      <xdr:col>4</xdr:col>
      <xdr:colOff>556683</xdr:colOff>
      <xdr:row>3</xdr:row>
      <xdr:rowOff>82550</xdr:rowOff>
    </xdr:from>
    <xdr:to>
      <xdr:col>15</xdr:col>
      <xdr:colOff>728133</xdr:colOff>
      <xdr:row>17</xdr:row>
      <xdr:rowOff>117033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00258" y="730250"/>
          <a:ext cx="8553450" cy="270148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3</xdr:row>
      <xdr:rowOff>76200</xdr:rowOff>
    </xdr:from>
    <xdr:to>
      <xdr:col>9</xdr:col>
      <xdr:colOff>18192</xdr:colOff>
      <xdr:row>32</xdr:row>
      <xdr:rowOff>46938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647700"/>
          <a:ext cx="6866667" cy="5495238"/>
        </a:xfrm>
        <a:prstGeom prst="rect">
          <a:avLst/>
        </a:prstGeom>
      </xdr:spPr>
    </xdr:pic>
    <xdr:clientData/>
  </xdr:twoCellAnchor>
  <xdr:twoCellAnchor editAs="oneCell">
    <xdr:from>
      <xdr:col>11</xdr:col>
      <xdr:colOff>381000</xdr:colOff>
      <xdr:row>3</xdr:row>
      <xdr:rowOff>171450</xdr:rowOff>
    </xdr:from>
    <xdr:to>
      <xdr:col>18</xdr:col>
      <xdr:colOff>658399</xdr:colOff>
      <xdr:row>20</xdr:row>
      <xdr:rowOff>94843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63000" y="742950"/>
          <a:ext cx="6887749" cy="316189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104775</xdr:colOff>
          <xdr:row>8</xdr:row>
          <xdr:rowOff>85725</xdr:rowOff>
        </xdr:from>
        <xdr:to>
          <xdr:col>5</xdr:col>
          <xdr:colOff>666750</xdr:colOff>
          <xdr:row>9</xdr:row>
          <xdr:rowOff>47625</xdr:rowOff>
        </xdr:to>
        <xdr:sp macro="" textlink="">
          <xdr:nvSpPr>
            <xdr:cNvPr id="3079" name="Object 7" hidden="1">
              <a:extLst>
                <a:ext uri="{63B3BB69-23CF-44E3-9099-C40C66FF867C}">
                  <a14:compatExt spid="_x0000_s3079"/>
                </a:ext>
                <a:ext uri="{FF2B5EF4-FFF2-40B4-BE49-F238E27FC236}">
                  <a16:creationId xmlns:a16="http://schemas.microsoft.com/office/drawing/2014/main" id="{00000000-0008-0000-0300-00000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123825</xdr:colOff>
          <xdr:row>10</xdr:row>
          <xdr:rowOff>104775</xdr:rowOff>
        </xdr:from>
        <xdr:to>
          <xdr:col>5</xdr:col>
          <xdr:colOff>657225</xdr:colOff>
          <xdr:row>11</xdr:row>
          <xdr:rowOff>66675</xdr:rowOff>
        </xdr:to>
        <xdr:sp macro="" textlink="">
          <xdr:nvSpPr>
            <xdr:cNvPr id="3080" name="Object 8" hidden="1">
              <a:extLst>
                <a:ext uri="{63B3BB69-23CF-44E3-9099-C40C66FF867C}">
                  <a14:compatExt spid="_x0000_s3080"/>
                </a:ext>
                <a:ext uri="{FF2B5EF4-FFF2-40B4-BE49-F238E27FC236}">
                  <a16:creationId xmlns:a16="http://schemas.microsoft.com/office/drawing/2014/main" id="{00000000-0008-0000-0300-00000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104775</xdr:colOff>
          <xdr:row>12</xdr:row>
          <xdr:rowOff>104775</xdr:rowOff>
        </xdr:from>
        <xdr:to>
          <xdr:col>5</xdr:col>
          <xdr:colOff>647700</xdr:colOff>
          <xdr:row>13</xdr:row>
          <xdr:rowOff>123825</xdr:rowOff>
        </xdr:to>
        <xdr:sp macro="" textlink="">
          <xdr:nvSpPr>
            <xdr:cNvPr id="3081" name="Object 9" hidden="1">
              <a:extLst>
                <a:ext uri="{63B3BB69-23CF-44E3-9099-C40C66FF867C}">
                  <a14:compatExt spid="_x0000_s3081"/>
                </a:ext>
                <a:ext uri="{FF2B5EF4-FFF2-40B4-BE49-F238E27FC236}">
                  <a16:creationId xmlns:a16="http://schemas.microsoft.com/office/drawing/2014/main" id="{00000000-0008-0000-0300-00000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123825</xdr:colOff>
          <xdr:row>14</xdr:row>
          <xdr:rowOff>123825</xdr:rowOff>
        </xdr:from>
        <xdr:to>
          <xdr:col>5</xdr:col>
          <xdr:colOff>647700</xdr:colOff>
          <xdr:row>15</xdr:row>
          <xdr:rowOff>95250</xdr:rowOff>
        </xdr:to>
        <xdr:sp macro="" textlink="">
          <xdr:nvSpPr>
            <xdr:cNvPr id="3082" name="Object 10" hidden="1">
              <a:extLst>
                <a:ext uri="{63B3BB69-23CF-44E3-9099-C40C66FF867C}">
                  <a14:compatExt spid="_x0000_s3082"/>
                </a:ext>
                <a:ext uri="{FF2B5EF4-FFF2-40B4-BE49-F238E27FC236}">
                  <a16:creationId xmlns:a16="http://schemas.microsoft.com/office/drawing/2014/main" id="{00000000-0008-0000-0300-00000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123825</xdr:colOff>
          <xdr:row>16</xdr:row>
          <xdr:rowOff>85725</xdr:rowOff>
        </xdr:from>
        <xdr:to>
          <xdr:col>5</xdr:col>
          <xdr:colOff>666750</xdr:colOff>
          <xdr:row>17</xdr:row>
          <xdr:rowOff>104775</xdr:rowOff>
        </xdr:to>
        <xdr:sp macro="" textlink="">
          <xdr:nvSpPr>
            <xdr:cNvPr id="3083" name="Object 11" hidden="1">
              <a:extLst>
                <a:ext uri="{63B3BB69-23CF-44E3-9099-C40C66FF867C}">
                  <a14:compatExt spid="_x0000_s3083"/>
                </a:ext>
                <a:ext uri="{FF2B5EF4-FFF2-40B4-BE49-F238E27FC236}">
                  <a16:creationId xmlns:a16="http://schemas.microsoft.com/office/drawing/2014/main" id="{00000000-0008-0000-0300-00000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133350</xdr:colOff>
          <xdr:row>18</xdr:row>
          <xdr:rowOff>57150</xdr:rowOff>
        </xdr:from>
        <xdr:to>
          <xdr:col>5</xdr:col>
          <xdr:colOff>666750</xdr:colOff>
          <xdr:row>19</xdr:row>
          <xdr:rowOff>95250</xdr:rowOff>
        </xdr:to>
        <xdr:sp macro="" textlink="">
          <xdr:nvSpPr>
            <xdr:cNvPr id="3084" name="Object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3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1</xdr:col>
      <xdr:colOff>76200</xdr:colOff>
      <xdr:row>1</xdr:row>
      <xdr:rowOff>104775</xdr:rowOff>
    </xdr:from>
    <xdr:to>
      <xdr:col>1</xdr:col>
      <xdr:colOff>720643</xdr:colOff>
      <xdr:row>5</xdr:row>
      <xdr:rowOff>70116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8200" y="295275"/>
          <a:ext cx="644443" cy="727341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8</xdr:row>
          <xdr:rowOff>38100</xdr:rowOff>
        </xdr:from>
        <xdr:to>
          <xdr:col>6</xdr:col>
          <xdr:colOff>876300</xdr:colOff>
          <xdr:row>9</xdr:row>
          <xdr:rowOff>219075</xdr:rowOff>
        </xdr:to>
        <xdr:sp macro="" textlink="">
          <xdr:nvSpPr>
            <xdr:cNvPr id="3092" name="Object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3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161925</xdr:colOff>
          <xdr:row>10</xdr:row>
          <xdr:rowOff>28575</xdr:rowOff>
        </xdr:from>
        <xdr:to>
          <xdr:col>6</xdr:col>
          <xdr:colOff>904875</xdr:colOff>
          <xdr:row>11</xdr:row>
          <xdr:rowOff>238125</xdr:rowOff>
        </xdr:to>
        <xdr:sp macro="" textlink="">
          <xdr:nvSpPr>
            <xdr:cNvPr id="3093" name="Object 21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00000000-0008-0000-03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142875</xdr:colOff>
          <xdr:row>12</xdr:row>
          <xdr:rowOff>47625</xdr:rowOff>
        </xdr:from>
        <xdr:to>
          <xdr:col>6</xdr:col>
          <xdr:colOff>885825</xdr:colOff>
          <xdr:row>13</xdr:row>
          <xdr:rowOff>304800</xdr:rowOff>
        </xdr:to>
        <xdr:sp macro="" textlink="">
          <xdr:nvSpPr>
            <xdr:cNvPr id="3094" name="Object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00000000-0008-0000-03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123825</xdr:colOff>
          <xdr:row>14</xdr:row>
          <xdr:rowOff>85725</xdr:rowOff>
        </xdr:from>
        <xdr:to>
          <xdr:col>6</xdr:col>
          <xdr:colOff>857250</xdr:colOff>
          <xdr:row>15</xdr:row>
          <xdr:rowOff>323850</xdr:rowOff>
        </xdr:to>
        <xdr:sp macro="" textlink="">
          <xdr:nvSpPr>
            <xdr:cNvPr id="3095" name="Object 23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3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16</xdr:row>
          <xdr:rowOff>57150</xdr:rowOff>
        </xdr:from>
        <xdr:to>
          <xdr:col>6</xdr:col>
          <xdr:colOff>885825</xdr:colOff>
          <xdr:row>17</xdr:row>
          <xdr:rowOff>276225</xdr:rowOff>
        </xdr:to>
        <xdr:sp macro="" textlink="">
          <xdr:nvSpPr>
            <xdr:cNvPr id="3096" name="Object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3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18</xdr:row>
          <xdr:rowOff>57150</xdr:rowOff>
        </xdr:from>
        <xdr:to>
          <xdr:col>6</xdr:col>
          <xdr:colOff>904875</xdr:colOff>
          <xdr:row>19</xdr:row>
          <xdr:rowOff>285750</xdr:rowOff>
        </xdr:to>
        <xdr:sp macro="" textlink="">
          <xdr:nvSpPr>
            <xdr:cNvPr id="3097" name="Object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3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10</xdr:row>
      <xdr:rowOff>42135</xdr:rowOff>
    </xdr:from>
    <xdr:ext cx="10067925" cy="2253087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47135"/>
          <a:ext cx="10067925" cy="2253087"/>
        </a:xfrm>
        <a:prstGeom prst="rect">
          <a:avLst/>
        </a:prstGeom>
      </xdr:spPr>
    </xdr:pic>
    <xdr:clientData/>
  </xdr:oneCellAnchor>
  <xdr:oneCellAnchor>
    <xdr:from>
      <xdr:col>1</xdr:col>
      <xdr:colOff>895350</xdr:colOff>
      <xdr:row>22</xdr:row>
      <xdr:rowOff>152400</xdr:rowOff>
    </xdr:from>
    <xdr:ext cx="7438095" cy="2409524"/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4900" y="4343400"/>
          <a:ext cx="7438095" cy="2409524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ibia.LAPTOP-9TETN1EI/OneDrive/Documentos/9%20Semestre/Impuestos/Entrega%202/ICA%20BATIFRUITS%20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GRESO 2016"/>
      <sheetName val="INGRESO 2017"/>
      <sheetName val="INGRESO 2018"/>
      <sheetName val="ICA 2017"/>
      <sheetName val="SANCIÓN ICA"/>
      <sheetName val="INTERESES ICA"/>
      <sheetName val="NORMA"/>
      <sheetName val="COMPRAS"/>
      <sheetName val="RETEICA 1 BIM"/>
      <sheetName val="RETEICA 2 BIM"/>
      <sheetName val="RETEICA 3 BIM"/>
      <sheetName val="RETEICA 4 BIM"/>
      <sheetName val="RETEICA 5 BIM"/>
      <sheetName val="RETEICA 6 BIM"/>
    </sheetNames>
    <sheetDataSet>
      <sheetData sheetId="0">
        <row r="3">
          <cell r="I3">
            <v>375000</v>
          </cell>
        </row>
        <row r="5">
          <cell r="I5">
            <v>736000</v>
          </cell>
        </row>
        <row r="7">
          <cell r="I7">
            <v>804000</v>
          </cell>
        </row>
        <row r="9">
          <cell r="I9">
            <v>1544000</v>
          </cell>
        </row>
        <row r="11">
          <cell r="I11">
            <v>1854000</v>
          </cell>
        </row>
        <row r="13">
          <cell r="I13">
            <v>2106000</v>
          </cell>
        </row>
      </sheetData>
      <sheetData sheetId="1" refreshError="1"/>
      <sheetData sheetId="2" refreshError="1"/>
      <sheetData sheetId="3">
        <row r="46">
          <cell r="AC46">
            <v>19372000</v>
          </cell>
        </row>
      </sheetData>
      <sheetData sheetId="4" refreshError="1"/>
      <sheetData sheetId="5" refreshError="1"/>
      <sheetData sheetId="6" refreshError="1"/>
      <sheetData sheetId="7" refreshError="1"/>
      <sheetData sheetId="8">
        <row r="25">
          <cell r="AI25">
            <v>2120000</v>
          </cell>
        </row>
      </sheetData>
      <sheetData sheetId="9">
        <row r="25">
          <cell r="AI25">
            <v>2790000</v>
          </cell>
        </row>
      </sheetData>
      <sheetData sheetId="10">
        <row r="25">
          <cell r="AI25">
            <v>1770000</v>
          </cell>
        </row>
      </sheetData>
      <sheetData sheetId="11">
        <row r="23">
          <cell r="AI23">
            <v>8157000</v>
          </cell>
        </row>
        <row r="25">
          <cell r="AI25">
            <v>8157000</v>
          </cell>
        </row>
      </sheetData>
      <sheetData sheetId="12">
        <row r="23">
          <cell r="AI23">
            <v>2314000</v>
          </cell>
        </row>
        <row r="25">
          <cell r="AI25">
            <v>2314000</v>
          </cell>
        </row>
      </sheetData>
      <sheetData sheetId="13">
        <row r="23">
          <cell r="AI23">
            <v>2464000</v>
          </cell>
        </row>
        <row r="25">
          <cell r="AI25">
            <v>2464000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5.emf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10" Type="http://schemas.openxmlformats.org/officeDocument/2006/relationships/oleObject" Target="../embeddings/oleObject4.bin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10.bin"/><Relationship Id="rId13" Type="http://schemas.openxmlformats.org/officeDocument/2006/relationships/image" Target="../media/image17.emf"/><Relationship Id="rId18" Type="http://schemas.openxmlformats.org/officeDocument/2006/relationships/oleObject" Target="../embeddings/oleObject15.bin"/><Relationship Id="rId26" Type="http://schemas.openxmlformats.org/officeDocument/2006/relationships/oleObject" Target="../embeddings/oleObject19.bin"/><Relationship Id="rId3" Type="http://schemas.openxmlformats.org/officeDocument/2006/relationships/vmlDrawing" Target="../drawings/vmlDrawing2.vml"/><Relationship Id="rId21" Type="http://schemas.openxmlformats.org/officeDocument/2006/relationships/image" Target="../media/image21.emf"/><Relationship Id="rId7" Type="http://schemas.openxmlformats.org/officeDocument/2006/relationships/image" Target="../media/image14.emf"/><Relationship Id="rId12" Type="http://schemas.openxmlformats.org/officeDocument/2006/relationships/oleObject" Target="../embeddings/oleObject12.bin"/><Relationship Id="rId17" Type="http://schemas.openxmlformats.org/officeDocument/2006/relationships/image" Target="../media/image19.emf"/><Relationship Id="rId25" Type="http://schemas.openxmlformats.org/officeDocument/2006/relationships/image" Target="../media/image23.emf"/><Relationship Id="rId2" Type="http://schemas.openxmlformats.org/officeDocument/2006/relationships/drawing" Target="../drawings/drawing4.xml"/><Relationship Id="rId16" Type="http://schemas.openxmlformats.org/officeDocument/2006/relationships/oleObject" Target="../embeddings/oleObject14.bin"/><Relationship Id="rId20" Type="http://schemas.openxmlformats.org/officeDocument/2006/relationships/oleObject" Target="../embeddings/oleObject16.bin"/><Relationship Id="rId1" Type="http://schemas.openxmlformats.org/officeDocument/2006/relationships/printerSettings" Target="../printerSettings/printerSettings3.bin"/><Relationship Id="rId6" Type="http://schemas.openxmlformats.org/officeDocument/2006/relationships/oleObject" Target="../embeddings/oleObject9.bin"/><Relationship Id="rId11" Type="http://schemas.openxmlformats.org/officeDocument/2006/relationships/image" Target="../media/image16.emf"/><Relationship Id="rId24" Type="http://schemas.openxmlformats.org/officeDocument/2006/relationships/oleObject" Target="../embeddings/oleObject18.bin"/><Relationship Id="rId5" Type="http://schemas.openxmlformats.org/officeDocument/2006/relationships/image" Target="../media/image13.emf"/><Relationship Id="rId15" Type="http://schemas.openxmlformats.org/officeDocument/2006/relationships/image" Target="../media/image18.emf"/><Relationship Id="rId23" Type="http://schemas.openxmlformats.org/officeDocument/2006/relationships/image" Target="../media/image22.emf"/><Relationship Id="rId10" Type="http://schemas.openxmlformats.org/officeDocument/2006/relationships/oleObject" Target="../embeddings/oleObject11.bin"/><Relationship Id="rId19" Type="http://schemas.openxmlformats.org/officeDocument/2006/relationships/image" Target="../media/image20.emf"/><Relationship Id="rId4" Type="http://schemas.openxmlformats.org/officeDocument/2006/relationships/oleObject" Target="../embeddings/oleObject8.bin"/><Relationship Id="rId9" Type="http://schemas.openxmlformats.org/officeDocument/2006/relationships/image" Target="../media/image15.emf"/><Relationship Id="rId14" Type="http://schemas.openxmlformats.org/officeDocument/2006/relationships/oleObject" Target="../embeddings/oleObject13.bin"/><Relationship Id="rId22" Type="http://schemas.openxmlformats.org/officeDocument/2006/relationships/oleObject" Target="../embeddings/oleObject17.bin"/><Relationship Id="rId27" Type="http://schemas.openxmlformats.org/officeDocument/2006/relationships/image" Target="../media/image24.emf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B29480-7FD4-4D24-BD1F-9D7145FA783F}">
  <dimension ref="A1:S24"/>
  <sheetViews>
    <sheetView showGridLines="0" tabSelected="1" workbookViewId="0">
      <selection activeCell="K21" sqref="K21"/>
    </sheetView>
  </sheetViews>
  <sheetFormatPr defaultColWidth="11.42578125" defaultRowHeight="15" x14ac:dyDescent="0.25"/>
  <cols>
    <col min="2" max="2" width="11.42578125" style="1"/>
    <col min="3" max="3" width="19.42578125" customWidth="1"/>
    <col min="4" max="6" width="15.7109375" customWidth="1"/>
    <col min="7" max="7" width="21.7109375" customWidth="1"/>
    <col min="8" max="8" width="18.42578125" customWidth="1"/>
    <col min="9" max="9" width="13.7109375" bestFit="1" customWidth="1"/>
    <col min="10" max="10" width="16.28515625" customWidth="1"/>
    <col min="12" max="12" width="15.28515625" customWidth="1"/>
    <col min="13" max="13" width="18.42578125" customWidth="1"/>
    <col min="14" max="14" width="12.7109375" bestFit="1" customWidth="1"/>
    <col min="15" max="15" width="13.7109375" bestFit="1" customWidth="1"/>
    <col min="17" max="17" width="12.7109375" bestFit="1" customWidth="1"/>
    <col min="18" max="18" width="13.7109375" bestFit="1" customWidth="1"/>
    <col min="19" max="19" width="12.7109375" bestFit="1" customWidth="1"/>
  </cols>
  <sheetData>
    <row r="1" spans="1:19" x14ac:dyDescent="0.25">
      <c r="B1" s="13"/>
      <c r="C1" s="13"/>
      <c r="D1" s="1"/>
      <c r="E1" s="1"/>
      <c r="F1" s="13"/>
    </row>
    <row r="2" spans="1:19" x14ac:dyDescent="0.25">
      <c r="B2" s="13"/>
      <c r="C2" s="13"/>
      <c r="D2" s="1"/>
      <c r="E2" s="1"/>
      <c r="F2" s="13"/>
    </row>
    <row r="3" spans="1:19" ht="21" x14ac:dyDescent="0.35">
      <c r="B3" s="13"/>
      <c r="C3" s="33" t="s">
        <v>32</v>
      </c>
      <c r="D3" s="33"/>
      <c r="E3" s="33"/>
      <c r="F3" s="33"/>
      <c r="G3" s="33"/>
      <c r="H3" s="33"/>
      <c r="I3" s="33"/>
      <c r="J3" s="33"/>
      <c r="K3" s="33"/>
      <c r="L3" s="33"/>
    </row>
    <row r="4" spans="1:19" ht="21" x14ac:dyDescent="0.35">
      <c r="B4" s="13"/>
      <c r="C4" s="33" t="s">
        <v>33</v>
      </c>
      <c r="D4" s="33"/>
      <c r="E4" s="33"/>
      <c r="F4" s="33"/>
      <c r="G4" s="33"/>
      <c r="H4" s="33"/>
      <c r="I4" s="33"/>
      <c r="J4" s="33"/>
      <c r="K4" s="33"/>
      <c r="L4" s="33"/>
    </row>
    <row r="5" spans="1:19" x14ac:dyDescent="0.25">
      <c r="B5" s="13"/>
      <c r="C5" s="13"/>
      <c r="D5" s="1"/>
      <c r="E5" s="1"/>
      <c r="F5" s="13"/>
    </row>
    <row r="6" spans="1:19" x14ac:dyDescent="0.25">
      <c r="B6" s="13"/>
      <c r="C6" s="13"/>
      <c r="D6" s="1"/>
      <c r="E6" s="1"/>
      <c r="F6" s="13"/>
    </row>
    <row r="7" spans="1:19" x14ac:dyDescent="0.25">
      <c r="B7" s="13"/>
      <c r="C7" s="13"/>
      <c r="D7" s="1"/>
      <c r="E7" s="1"/>
      <c r="F7" s="13"/>
    </row>
    <row r="8" spans="1:19" ht="45" x14ac:dyDescent="0.25">
      <c r="A8" s="34" t="s">
        <v>34</v>
      </c>
      <c r="B8" s="35"/>
      <c r="C8" s="11" t="s">
        <v>0</v>
      </c>
      <c r="D8" s="11" t="s">
        <v>1</v>
      </c>
      <c r="E8" s="11" t="s">
        <v>2</v>
      </c>
      <c r="F8" s="11" t="s">
        <v>3</v>
      </c>
      <c r="G8" s="11" t="s">
        <v>4</v>
      </c>
      <c r="H8" s="11" t="s">
        <v>5</v>
      </c>
      <c r="I8" s="11" t="s">
        <v>6</v>
      </c>
      <c r="J8" s="11" t="s">
        <v>7</v>
      </c>
      <c r="K8" s="11" t="s">
        <v>8</v>
      </c>
      <c r="L8" s="11" t="s">
        <v>27</v>
      </c>
      <c r="M8" s="11" t="s">
        <v>74</v>
      </c>
    </row>
    <row r="9" spans="1:19" ht="27" customHeight="1" x14ac:dyDescent="0.25">
      <c r="A9" s="30" t="s">
        <v>9</v>
      </c>
      <c r="B9" s="2" t="s">
        <v>10</v>
      </c>
      <c r="C9" s="28">
        <v>295610024</v>
      </c>
      <c r="D9" s="28">
        <v>289363264</v>
      </c>
      <c r="E9" s="28">
        <v>4909755</v>
      </c>
      <c r="F9" s="28">
        <v>1337005</v>
      </c>
      <c r="G9" s="28">
        <f>ROUND(+(C9*11.04)/1000,-3)</f>
        <v>3264000</v>
      </c>
      <c r="H9" s="28">
        <f>ROUND(+G9*15%,-3)</f>
        <v>490000</v>
      </c>
      <c r="I9" s="28">
        <f>+G9+H9</f>
        <v>3754000</v>
      </c>
      <c r="J9" s="28">
        <f>ROUND((D9*11.04/1000),-3)</f>
        <v>3195000</v>
      </c>
      <c r="K9" s="28">
        <f>+I9-J9</f>
        <v>559000</v>
      </c>
      <c r="L9" s="31"/>
    </row>
    <row r="10" spans="1:19" ht="27" customHeight="1" x14ac:dyDescent="0.25">
      <c r="A10" s="30"/>
      <c r="B10" s="2" t="s">
        <v>11</v>
      </c>
      <c r="C10" s="29"/>
      <c r="D10" s="29"/>
      <c r="E10" s="29"/>
      <c r="F10" s="29"/>
      <c r="G10" s="29"/>
      <c r="H10" s="29"/>
      <c r="I10" s="29"/>
      <c r="J10" s="29"/>
      <c r="K10" s="29"/>
      <c r="L10" s="31"/>
    </row>
    <row r="11" spans="1:19" ht="27" customHeight="1" x14ac:dyDescent="0.25">
      <c r="A11" s="30" t="s">
        <v>12</v>
      </c>
      <c r="B11" s="2" t="s">
        <v>13</v>
      </c>
      <c r="C11" s="28">
        <v>389633607</v>
      </c>
      <c r="D11" s="28">
        <v>380337011</v>
      </c>
      <c r="E11" s="28">
        <v>7530216</v>
      </c>
      <c r="F11" s="28">
        <v>1766380</v>
      </c>
      <c r="G11" s="28">
        <f t="shared" ref="G11" si="0">ROUND(+(C11*11.04)/1000,-3)</f>
        <v>4302000</v>
      </c>
      <c r="H11" s="28">
        <f t="shared" ref="H11" si="1">ROUND(+G11*15%,-3)</f>
        <v>645000</v>
      </c>
      <c r="I11" s="28">
        <f t="shared" ref="I11" si="2">+G11+H11</f>
        <v>4947000</v>
      </c>
      <c r="J11" s="28">
        <f t="shared" ref="J11" si="3">ROUND((D11*11.04/1000),-3)</f>
        <v>4199000</v>
      </c>
      <c r="K11" s="28">
        <f t="shared" ref="K11" si="4">+I11-J11</f>
        <v>748000</v>
      </c>
      <c r="L11" s="31"/>
    </row>
    <row r="12" spans="1:19" ht="27" customHeight="1" x14ac:dyDescent="0.25">
      <c r="A12" s="30"/>
      <c r="B12" s="2" t="s">
        <v>14</v>
      </c>
      <c r="C12" s="29"/>
      <c r="D12" s="29"/>
      <c r="E12" s="29"/>
      <c r="F12" s="29"/>
      <c r="G12" s="29"/>
      <c r="H12" s="29"/>
      <c r="I12" s="29"/>
      <c r="J12" s="29"/>
      <c r="K12" s="29"/>
      <c r="L12" s="31"/>
      <c r="M12" s="3"/>
      <c r="N12" s="4"/>
      <c r="Q12" s="5"/>
      <c r="R12" s="5"/>
    </row>
    <row r="13" spans="1:19" ht="27" customHeight="1" x14ac:dyDescent="0.25">
      <c r="A13" s="30" t="s">
        <v>15</v>
      </c>
      <c r="B13" s="2" t="s">
        <v>16</v>
      </c>
      <c r="C13" s="28">
        <v>347532596</v>
      </c>
      <c r="D13" s="28">
        <v>250354063</v>
      </c>
      <c r="E13" s="28">
        <v>96141753</v>
      </c>
      <c r="F13" s="28">
        <v>1036780</v>
      </c>
      <c r="G13" s="28">
        <f t="shared" ref="G13" si="5">ROUND(+(C13*11.04)/1000,-3)</f>
        <v>3837000</v>
      </c>
      <c r="H13" s="28">
        <f t="shared" ref="H13" si="6">ROUND(+G13*15%,-3)</f>
        <v>576000</v>
      </c>
      <c r="I13" s="28">
        <f t="shared" ref="I13" si="7">+G13+H13</f>
        <v>4413000</v>
      </c>
      <c r="J13" s="28">
        <f t="shared" ref="J13" si="8">ROUND((D13*11.04/1000),-3)</f>
        <v>2764000</v>
      </c>
      <c r="K13" s="28">
        <f t="shared" ref="K13" si="9">+I13-J13</f>
        <v>1649000</v>
      </c>
      <c r="L13" s="31"/>
      <c r="M13" s="3"/>
      <c r="N13" s="4"/>
      <c r="Q13" s="5"/>
      <c r="R13" s="5"/>
      <c r="S13" s="3"/>
    </row>
    <row r="14" spans="1:19" ht="27" customHeight="1" x14ac:dyDescent="0.25">
      <c r="A14" s="30"/>
      <c r="B14" s="2" t="s">
        <v>17</v>
      </c>
      <c r="C14" s="29"/>
      <c r="D14" s="29"/>
      <c r="E14" s="29"/>
      <c r="F14" s="29"/>
      <c r="G14" s="29"/>
      <c r="H14" s="29"/>
      <c r="I14" s="29"/>
      <c r="J14" s="29"/>
      <c r="K14" s="29"/>
      <c r="L14" s="31"/>
      <c r="M14" s="3"/>
      <c r="N14" s="5"/>
      <c r="Q14" s="5"/>
      <c r="R14" s="5"/>
    </row>
    <row r="15" spans="1:19" ht="27" customHeight="1" x14ac:dyDescent="0.25">
      <c r="A15" s="30" t="s">
        <v>18</v>
      </c>
      <c r="B15" s="2" t="s">
        <v>19</v>
      </c>
      <c r="C15" s="28">
        <v>504248537</v>
      </c>
      <c r="D15" s="28">
        <v>498125606</v>
      </c>
      <c r="E15" s="28">
        <v>3993119</v>
      </c>
      <c r="F15" s="28">
        <v>2129812</v>
      </c>
      <c r="G15" s="28">
        <f t="shared" ref="G15" si="10">ROUND(+(C15*11.04)/1000,-3)</f>
        <v>5567000</v>
      </c>
      <c r="H15" s="28">
        <f t="shared" ref="H15" si="11">ROUND(+G15*15%,-3)</f>
        <v>835000</v>
      </c>
      <c r="I15" s="28">
        <f t="shared" ref="I15" si="12">+G15+H15</f>
        <v>6402000</v>
      </c>
      <c r="J15" s="28">
        <f t="shared" ref="J15" si="13">ROUND((D15*11.04/1000),-3)</f>
        <v>5499000</v>
      </c>
      <c r="K15" s="28">
        <f t="shared" ref="K15" si="14">+I15-J15</f>
        <v>903000</v>
      </c>
      <c r="L15" s="31"/>
      <c r="M15" s="3"/>
      <c r="N15" s="3"/>
      <c r="Q15" s="5"/>
      <c r="R15" s="6"/>
    </row>
    <row r="16" spans="1:19" ht="27" customHeight="1" x14ac:dyDescent="0.25">
      <c r="A16" s="30"/>
      <c r="B16" s="2" t="s">
        <v>20</v>
      </c>
      <c r="C16" s="29"/>
      <c r="D16" s="29"/>
      <c r="E16" s="29"/>
      <c r="F16" s="29"/>
      <c r="G16" s="29"/>
      <c r="H16" s="29"/>
      <c r="I16" s="29"/>
      <c r="J16" s="29"/>
      <c r="K16" s="29"/>
      <c r="L16" s="31"/>
      <c r="M16" s="3"/>
      <c r="N16" s="3"/>
    </row>
    <row r="17" spans="1:15" ht="27" customHeight="1" x14ac:dyDescent="0.25">
      <c r="A17" s="30" t="s">
        <v>21</v>
      </c>
      <c r="B17" s="2" t="s">
        <v>22</v>
      </c>
      <c r="C17" s="28">
        <v>332660095</v>
      </c>
      <c r="D17" s="28">
        <v>324364430</v>
      </c>
      <c r="E17" s="28">
        <v>6741434</v>
      </c>
      <c r="F17" s="28">
        <v>1554231</v>
      </c>
      <c r="G17" s="28">
        <f t="shared" ref="G17" si="15">ROUND(+(C17*11.04)/1000,-3)</f>
        <v>3673000</v>
      </c>
      <c r="H17" s="28">
        <f t="shared" ref="H17" si="16">ROUND(+G17*15%,-3)</f>
        <v>551000</v>
      </c>
      <c r="I17" s="28">
        <f t="shared" ref="I17" si="17">+G17+H17</f>
        <v>4224000</v>
      </c>
      <c r="J17" s="28">
        <f t="shared" ref="J17" si="18">ROUND((D17*11.04/1000),-3)</f>
        <v>3581000</v>
      </c>
      <c r="K17" s="28">
        <f t="shared" ref="K17" si="19">+I17-J17</f>
        <v>643000</v>
      </c>
      <c r="L17" s="31"/>
    </row>
    <row r="18" spans="1:15" ht="27" customHeight="1" x14ac:dyDescent="0.25">
      <c r="A18" s="30"/>
      <c r="B18" s="2" t="s">
        <v>23</v>
      </c>
      <c r="C18" s="29"/>
      <c r="D18" s="29"/>
      <c r="E18" s="29"/>
      <c r="F18" s="29"/>
      <c r="G18" s="29"/>
      <c r="H18" s="29"/>
      <c r="I18" s="29"/>
      <c r="J18" s="29"/>
      <c r="K18" s="29"/>
      <c r="L18" s="31"/>
    </row>
    <row r="19" spans="1:15" ht="27" customHeight="1" x14ac:dyDescent="0.25">
      <c r="A19" s="30" t="s">
        <v>24</v>
      </c>
      <c r="B19" s="2" t="s">
        <v>25</v>
      </c>
      <c r="C19" s="28">
        <v>485523806</v>
      </c>
      <c r="D19" s="28">
        <v>348839488</v>
      </c>
      <c r="E19" s="28">
        <v>135103953</v>
      </c>
      <c r="F19" s="28">
        <v>1580365</v>
      </c>
      <c r="G19" s="28">
        <f t="shared" ref="G19" si="20">ROUND(+(C19*11.04)/1000,-3)</f>
        <v>5360000</v>
      </c>
      <c r="H19" s="28">
        <f t="shared" ref="H19" si="21">ROUND(+G19*15%,-3)</f>
        <v>804000</v>
      </c>
      <c r="I19" s="28">
        <f t="shared" ref="I19" si="22">+G19+H19</f>
        <v>6164000</v>
      </c>
      <c r="J19" s="28">
        <f t="shared" ref="J19" si="23">ROUND((D19*11.04/1000),-3)</f>
        <v>3851000</v>
      </c>
      <c r="K19" s="28">
        <f t="shared" ref="K19" si="24">+I19-J19</f>
        <v>2313000</v>
      </c>
      <c r="L19" s="31"/>
    </row>
    <row r="20" spans="1:15" ht="27" customHeight="1" x14ac:dyDescent="0.25">
      <c r="A20" s="30"/>
      <c r="B20" s="2" t="s">
        <v>26</v>
      </c>
      <c r="C20" s="29"/>
      <c r="D20" s="29"/>
      <c r="E20" s="29"/>
      <c r="F20" s="29"/>
      <c r="G20" s="29"/>
      <c r="H20" s="29"/>
      <c r="I20" s="29"/>
      <c r="J20" s="29"/>
      <c r="K20" s="29"/>
      <c r="L20" s="31"/>
    </row>
    <row r="21" spans="1:15" s="7" customFormat="1" x14ac:dyDescent="0.25">
      <c r="A21" s="32" t="s">
        <v>28</v>
      </c>
      <c r="B21" s="32"/>
      <c r="C21" s="8">
        <f>SUM(C9:C20)</f>
        <v>2355208665</v>
      </c>
      <c r="D21" s="8">
        <f t="shared" ref="D21:K21" si="25">SUM(D9:D20)</f>
        <v>2091383862</v>
      </c>
      <c r="E21" s="8">
        <f t="shared" si="25"/>
        <v>254420230</v>
      </c>
      <c r="F21" s="8">
        <f t="shared" si="25"/>
        <v>9404573</v>
      </c>
      <c r="G21" s="8">
        <f t="shared" si="25"/>
        <v>26003000</v>
      </c>
      <c r="H21" s="8">
        <f t="shared" si="25"/>
        <v>3901000</v>
      </c>
      <c r="I21" s="8">
        <f>SUM(I9:I20)</f>
        <v>29904000</v>
      </c>
      <c r="J21" s="8">
        <f t="shared" si="25"/>
        <v>23089000</v>
      </c>
      <c r="K21" s="8">
        <f t="shared" si="25"/>
        <v>6815000</v>
      </c>
      <c r="L21" s="9"/>
      <c r="O21" s="9"/>
    </row>
    <row r="22" spans="1:15" x14ac:dyDescent="0.25">
      <c r="D22" s="10"/>
      <c r="L22" s="5"/>
      <c r="O22" s="5"/>
    </row>
    <row r="23" spans="1:15" x14ac:dyDescent="0.25">
      <c r="L23" s="5"/>
      <c r="O23" s="5"/>
    </row>
    <row r="24" spans="1:15" x14ac:dyDescent="0.25">
      <c r="O24" s="5"/>
    </row>
  </sheetData>
  <sheetProtection sheet="1" formatCells="0" formatColumns="0" formatRows="0" insertColumns="0" insertRows="0" insertHyperlinks="0" deleteColumns="0" deleteRows="0" sort="0" autoFilter="0" pivotTables="0"/>
  <mergeCells count="70">
    <mergeCell ref="A21:B21"/>
    <mergeCell ref="C3:L3"/>
    <mergeCell ref="C4:L4"/>
    <mergeCell ref="A8:B8"/>
    <mergeCell ref="G19:G20"/>
    <mergeCell ref="H19:H20"/>
    <mergeCell ref="I19:I20"/>
    <mergeCell ref="J19:J20"/>
    <mergeCell ref="K19:K20"/>
    <mergeCell ref="L19:L20"/>
    <mergeCell ref="H17:H18"/>
    <mergeCell ref="I17:I18"/>
    <mergeCell ref="J17:J18"/>
    <mergeCell ref="K17:K18"/>
    <mergeCell ref="L17:L18"/>
    <mergeCell ref="A19:A20"/>
    <mergeCell ref="C19:C20"/>
    <mergeCell ref="D19:D20"/>
    <mergeCell ref="E19:E20"/>
    <mergeCell ref="F19:F20"/>
    <mergeCell ref="A17:A18"/>
    <mergeCell ref="C17:C18"/>
    <mergeCell ref="D17:D18"/>
    <mergeCell ref="E17:E18"/>
    <mergeCell ref="F17:F18"/>
    <mergeCell ref="G17:G18"/>
    <mergeCell ref="G15:G16"/>
    <mergeCell ref="H15:H16"/>
    <mergeCell ref="I15:I16"/>
    <mergeCell ref="J15:J16"/>
    <mergeCell ref="K15:K16"/>
    <mergeCell ref="L15:L16"/>
    <mergeCell ref="H13:H14"/>
    <mergeCell ref="I13:I14"/>
    <mergeCell ref="J13:J14"/>
    <mergeCell ref="K13:K14"/>
    <mergeCell ref="L13:L14"/>
    <mergeCell ref="A15:A16"/>
    <mergeCell ref="C15:C16"/>
    <mergeCell ref="D15:D16"/>
    <mergeCell ref="E15:E16"/>
    <mergeCell ref="F15:F16"/>
    <mergeCell ref="A13:A14"/>
    <mergeCell ref="C13:C14"/>
    <mergeCell ref="D13:D14"/>
    <mergeCell ref="E13:E14"/>
    <mergeCell ref="F13:F14"/>
    <mergeCell ref="G13:G14"/>
    <mergeCell ref="G11:G12"/>
    <mergeCell ref="H11:H12"/>
    <mergeCell ref="I11:I12"/>
    <mergeCell ref="J11:J12"/>
    <mergeCell ref="K11:K12"/>
    <mergeCell ref="L11:L12"/>
    <mergeCell ref="H9:H10"/>
    <mergeCell ref="I9:I10"/>
    <mergeCell ref="J9:J10"/>
    <mergeCell ref="K9:K10"/>
    <mergeCell ref="L9:L10"/>
    <mergeCell ref="A11:A12"/>
    <mergeCell ref="C11:C12"/>
    <mergeCell ref="D11:D12"/>
    <mergeCell ref="E11:E12"/>
    <mergeCell ref="F11:F12"/>
    <mergeCell ref="G9:G10"/>
    <mergeCell ref="A9:A10"/>
    <mergeCell ref="C9:C10"/>
    <mergeCell ref="D9:D10"/>
    <mergeCell ref="E9:E10"/>
    <mergeCell ref="F9:F10"/>
  </mergeCells>
  <pageMargins left="0.7" right="0.7" top="0.75" bottom="0.75" header="0.3" footer="0.3"/>
  <pageSetup paperSize="9" orientation="portrait" horizontalDpi="300" r:id="rId1"/>
  <drawing r:id="rId2"/>
  <legacyDrawing r:id="rId3"/>
  <oleObjects>
    <mc:AlternateContent xmlns:mc="http://schemas.openxmlformats.org/markup-compatibility/2006">
      <mc:Choice Requires="x14">
        <oleObject progId="Objeto empaquetador del shell" shapeId="2049" r:id="rId4">
          <objectPr defaultSize="0" autoPict="0" r:id="rId5">
            <anchor moveWithCells="1">
              <from>
                <xdr:col>11</xdr:col>
                <xdr:colOff>133350</xdr:colOff>
                <xdr:row>8</xdr:row>
                <xdr:rowOff>161925</xdr:rowOff>
              </from>
              <to>
                <xdr:col>11</xdr:col>
                <xdr:colOff>800100</xdr:colOff>
                <xdr:row>9</xdr:row>
                <xdr:rowOff>200025</xdr:rowOff>
              </to>
            </anchor>
          </objectPr>
        </oleObject>
      </mc:Choice>
      <mc:Fallback>
        <oleObject progId="Objeto empaquetador del shell" shapeId="2049" r:id="rId4"/>
      </mc:Fallback>
    </mc:AlternateContent>
    <mc:AlternateContent xmlns:mc="http://schemas.openxmlformats.org/markup-compatibility/2006">
      <mc:Choice Requires="x14">
        <oleObject progId="Objeto empaquetador del shell" shapeId="2050" r:id="rId6">
          <objectPr defaultSize="0" autoPict="0" r:id="rId7">
            <anchor moveWithCells="1">
              <from>
                <xdr:col>11</xdr:col>
                <xdr:colOff>142875</xdr:colOff>
                <xdr:row>10</xdr:row>
                <xdr:rowOff>180975</xdr:rowOff>
              </from>
              <to>
                <xdr:col>11</xdr:col>
                <xdr:colOff>781050</xdr:colOff>
                <xdr:row>11</xdr:row>
                <xdr:rowOff>209550</xdr:rowOff>
              </to>
            </anchor>
          </objectPr>
        </oleObject>
      </mc:Choice>
      <mc:Fallback>
        <oleObject progId="Objeto empaquetador del shell" shapeId="2050" r:id="rId6"/>
      </mc:Fallback>
    </mc:AlternateContent>
    <mc:AlternateContent xmlns:mc="http://schemas.openxmlformats.org/markup-compatibility/2006">
      <mc:Choice Requires="x14">
        <oleObject progId="Objeto empaquetador del shell" shapeId="2051" r:id="rId8">
          <objectPr defaultSize="0" autoPict="0" r:id="rId9">
            <anchor moveWithCells="1">
              <from>
                <xdr:col>11</xdr:col>
                <xdr:colOff>171450</xdr:colOff>
                <xdr:row>12</xdr:row>
                <xdr:rowOff>171450</xdr:rowOff>
              </from>
              <to>
                <xdr:col>11</xdr:col>
                <xdr:colOff>809625</xdr:colOff>
                <xdr:row>13</xdr:row>
                <xdr:rowOff>200025</xdr:rowOff>
              </to>
            </anchor>
          </objectPr>
        </oleObject>
      </mc:Choice>
      <mc:Fallback>
        <oleObject progId="Objeto empaquetador del shell" shapeId="2051" r:id="rId8"/>
      </mc:Fallback>
    </mc:AlternateContent>
    <mc:AlternateContent xmlns:mc="http://schemas.openxmlformats.org/markup-compatibility/2006">
      <mc:Choice Requires="x14">
        <oleObject progId="Objeto empaquetador del shell" shapeId="2052" r:id="rId10">
          <objectPr defaultSize="0" autoPict="0" r:id="rId11">
            <anchor moveWithCells="1">
              <from>
                <xdr:col>11</xdr:col>
                <xdr:colOff>171450</xdr:colOff>
                <xdr:row>14</xdr:row>
                <xdr:rowOff>133350</xdr:rowOff>
              </from>
              <to>
                <xdr:col>11</xdr:col>
                <xdr:colOff>809625</xdr:colOff>
                <xdr:row>15</xdr:row>
                <xdr:rowOff>190500</xdr:rowOff>
              </to>
            </anchor>
          </objectPr>
        </oleObject>
      </mc:Choice>
      <mc:Fallback>
        <oleObject progId="Objeto empaquetador del shell" shapeId="2052" r:id="rId10"/>
      </mc:Fallback>
    </mc:AlternateContent>
    <mc:AlternateContent xmlns:mc="http://schemas.openxmlformats.org/markup-compatibility/2006">
      <mc:Choice Requires="x14">
        <oleObject progId="Objeto empaquetador del shell" shapeId="2053" r:id="rId12">
          <objectPr defaultSize="0" autoPict="0" r:id="rId13">
            <anchor moveWithCells="1">
              <from>
                <xdr:col>11</xdr:col>
                <xdr:colOff>171450</xdr:colOff>
                <xdr:row>16</xdr:row>
                <xdr:rowOff>114300</xdr:rowOff>
              </from>
              <to>
                <xdr:col>11</xdr:col>
                <xdr:colOff>790575</xdr:colOff>
                <xdr:row>17</xdr:row>
                <xdr:rowOff>190500</xdr:rowOff>
              </to>
            </anchor>
          </objectPr>
        </oleObject>
      </mc:Choice>
      <mc:Fallback>
        <oleObject progId="Objeto empaquetador del shell" shapeId="2053" r:id="rId12"/>
      </mc:Fallback>
    </mc:AlternateContent>
    <mc:AlternateContent xmlns:mc="http://schemas.openxmlformats.org/markup-compatibility/2006">
      <mc:Choice Requires="x14">
        <oleObject progId="Objeto empaquetador del shell" shapeId="2054" r:id="rId14">
          <objectPr defaultSize="0" autoPict="0" r:id="rId15">
            <anchor moveWithCells="1">
              <from>
                <xdr:col>11</xdr:col>
                <xdr:colOff>190500</xdr:colOff>
                <xdr:row>18</xdr:row>
                <xdr:rowOff>142875</xdr:rowOff>
              </from>
              <to>
                <xdr:col>11</xdr:col>
                <xdr:colOff>771525</xdr:colOff>
                <xdr:row>19</xdr:row>
                <xdr:rowOff>190500</xdr:rowOff>
              </to>
            </anchor>
          </objectPr>
        </oleObject>
      </mc:Choice>
      <mc:Fallback>
        <oleObject progId="Objeto empaquetador del shell" shapeId="2054" r:id="rId14"/>
      </mc:Fallback>
    </mc:AlternateContent>
    <mc:AlternateContent xmlns:mc="http://schemas.openxmlformats.org/markup-compatibility/2006">
      <mc:Choice Requires="x14">
        <oleObject progId="Acrobat Document" dvAspect="DVASPECT_ICON" shapeId="2066" r:id="rId16">
          <objectPr defaultSize="0" r:id="rId17">
            <anchor moveWithCells="1">
              <from>
                <xdr:col>12</xdr:col>
                <xdr:colOff>161925</xdr:colOff>
                <xdr:row>8</xdr:row>
                <xdr:rowOff>123825</xdr:rowOff>
              </from>
              <to>
                <xdr:col>12</xdr:col>
                <xdr:colOff>1076325</xdr:colOff>
                <xdr:row>10</xdr:row>
                <xdr:rowOff>123825</xdr:rowOff>
              </to>
            </anchor>
          </objectPr>
        </oleObject>
      </mc:Choice>
      <mc:Fallback>
        <oleObject progId="Acrobat Document" dvAspect="DVASPECT_ICON" shapeId="2066" r:id="rId16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F26591-05EF-4027-8C4B-2FDC97178618}">
  <dimension ref="B1:P18"/>
  <sheetViews>
    <sheetView showGridLines="0" workbookViewId="0">
      <selection activeCell="D1" sqref="D1"/>
    </sheetView>
  </sheetViews>
  <sheetFormatPr defaultColWidth="11.42578125" defaultRowHeight="15" x14ac:dyDescent="0.25"/>
  <cols>
    <col min="2" max="2" width="47" bestFit="1" customWidth="1"/>
    <col min="3" max="3" width="16.28515625" bestFit="1" customWidth="1"/>
  </cols>
  <sheetData>
    <row r="1" spans="2:16" ht="72.75" customHeight="1" x14ac:dyDescent="0.25">
      <c r="B1" s="36">
        <v>2017</v>
      </c>
      <c r="C1" s="36"/>
      <c r="F1" s="37" t="s">
        <v>35</v>
      </c>
      <c r="G1" s="37"/>
      <c r="H1" s="37"/>
      <c r="I1" s="37"/>
      <c r="J1" s="37"/>
      <c r="K1" s="37"/>
      <c r="L1" s="37"/>
      <c r="M1" s="37"/>
      <c r="N1" s="37"/>
      <c r="O1" s="37"/>
      <c r="P1" s="37"/>
    </row>
    <row r="2" spans="2:16" x14ac:dyDescent="0.25">
      <c r="B2" t="s">
        <v>36</v>
      </c>
      <c r="C2" s="10">
        <v>737717</v>
      </c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</row>
    <row r="3" spans="2:16" x14ac:dyDescent="0.25">
      <c r="B3" t="s">
        <v>37</v>
      </c>
      <c r="C3" s="10">
        <f>+C2/30</f>
        <v>24590.566666666666</v>
      </c>
    </row>
    <row r="4" spans="2:16" x14ac:dyDescent="0.25">
      <c r="B4" t="s">
        <v>38</v>
      </c>
      <c r="C4" s="10">
        <f>+C3*8</f>
        <v>196724.53333333333</v>
      </c>
    </row>
    <row r="5" spans="2:16" x14ac:dyDescent="0.25">
      <c r="B5" t="s">
        <v>39</v>
      </c>
      <c r="C5" s="10">
        <f>ROUND(C4,-3)</f>
        <v>197000</v>
      </c>
    </row>
    <row r="8" spans="2:16" x14ac:dyDescent="0.25">
      <c r="B8" t="s">
        <v>6</v>
      </c>
      <c r="C8" s="15">
        <v>29902000</v>
      </c>
    </row>
    <row r="9" spans="2:16" x14ac:dyDescent="0.25">
      <c r="B9" t="s">
        <v>40</v>
      </c>
      <c r="C9" s="16">
        <v>43119</v>
      </c>
    </row>
    <row r="10" spans="2:16" x14ac:dyDescent="0.25">
      <c r="B10" t="s">
        <v>41</v>
      </c>
      <c r="C10" s="16">
        <v>43951</v>
      </c>
    </row>
    <row r="11" spans="2:16" x14ac:dyDescent="0.25">
      <c r="B11" t="s">
        <v>42</v>
      </c>
      <c r="C11">
        <f>+DAYS360(C9,C10)+1</f>
        <v>822</v>
      </c>
    </row>
    <row r="12" spans="2:16" x14ac:dyDescent="0.25">
      <c r="B12" t="s">
        <v>43</v>
      </c>
      <c r="C12" s="17">
        <f>_xlfn.CEILING.MATH(C11/30)</f>
        <v>28</v>
      </c>
    </row>
    <row r="13" spans="2:16" x14ac:dyDescent="0.25">
      <c r="B13" t="s">
        <v>44</v>
      </c>
      <c r="C13" s="18">
        <v>1.4999999999999999E-2</v>
      </c>
    </row>
    <row r="14" spans="2:16" x14ac:dyDescent="0.25">
      <c r="B14" t="s">
        <v>45</v>
      </c>
      <c r="C14" s="10">
        <f>+(C13*C12*C8)</f>
        <v>12558840</v>
      </c>
    </row>
    <row r="15" spans="2:16" x14ac:dyDescent="0.25">
      <c r="B15" t="s">
        <v>46</v>
      </c>
      <c r="C15" s="15">
        <f>+C5</f>
        <v>197000</v>
      </c>
    </row>
    <row r="16" spans="2:16" x14ac:dyDescent="0.25">
      <c r="B16" t="s">
        <v>47</v>
      </c>
      <c r="C16" s="15">
        <f>+C8</f>
        <v>29902000</v>
      </c>
    </row>
    <row r="18" spans="2:14" ht="15.75" x14ac:dyDescent="0.25">
      <c r="B18" s="19" t="s">
        <v>48</v>
      </c>
      <c r="C18" s="20">
        <f>IF(C14&lt;C15,C15,IF(C14&gt;C16,C16,C14))</f>
        <v>12558840</v>
      </c>
      <c r="H18" s="38" t="s">
        <v>49</v>
      </c>
      <c r="I18" s="38"/>
      <c r="J18" s="38"/>
      <c r="K18" s="38"/>
      <c r="L18" s="38"/>
      <c r="M18" s="38"/>
      <c r="N18" s="38"/>
    </row>
  </sheetData>
  <sheetProtection sheet="1" formatCells="0" formatColumns="0" formatRows="0" insertColumns="0" insertRows="0" insertHyperlinks="0" deleteColumns="0" deleteRows="0" sort="0" autoFilter="0" pivotTables="0"/>
  <mergeCells count="3">
    <mergeCell ref="B1:C1"/>
    <mergeCell ref="F1:P2"/>
    <mergeCell ref="H18:N18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F33B77-26C7-45B4-8293-74D2953C3A44}">
  <dimension ref="A1:T34"/>
  <sheetViews>
    <sheetView showGridLines="0" showRowColHeaders="0" workbookViewId="0">
      <selection activeCell="J6" sqref="J6"/>
    </sheetView>
  </sheetViews>
  <sheetFormatPr defaultColWidth="11.42578125" defaultRowHeight="15" x14ac:dyDescent="0.25"/>
  <cols>
    <col min="13" max="14" width="21" bestFit="1" customWidth="1"/>
  </cols>
  <sheetData>
    <row r="1" spans="1:20" ht="15" customHeight="1" x14ac:dyDescent="0.25">
      <c r="A1" s="39" t="s">
        <v>50</v>
      </c>
      <c r="B1" s="39"/>
      <c r="C1" s="39"/>
      <c r="D1" s="39"/>
      <c r="E1" s="39"/>
      <c r="F1" s="39"/>
      <c r="G1" s="39"/>
      <c r="H1" s="39"/>
      <c r="I1" s="39"/>
      <c r="L1" s="38" t="s">
        <v>51</v>
      </c>
      <c r="M1" s="38"/>
      <c r="N1" s="38"/>
      <c r="O1" s="38"/>
      <c r="P1" s="38"/>
      <c r="Q1" s="38"/>
      <c r="R1" s="38"/>
      <c r="S1" s="38"/>
      <c r="T1" s="38"/>
    </row>
    <row r="2" spans="1:20" x14ac:dyDescent="0.25">
      <c r="A2" s="39"/>
      <c r="B2" s="39"/>
      <c r="C2" s="39"/>
      <c r="D2" s="39"/>
      <c r="E2" s="39"/>
      <c r="F2" s="39"/>
      <c r="G2" s="39"/>
      <c r="H2" s="39"/>
      <c r="I2" s="39"/>
      <c r="L2" s="38"/>
      <c r="M2" s="38"/>
      <c r="N2" s="38"/>
      <c r="O2" s="38"/>
      <c r="P2" s="38"/>
      <c r="Q2" s="38"/>
      <c r="R2" s="38"/>
      <c r="S2" s="38"/>
      <c r="T2" s="38"/>
    </row>
    <row r="3" spans="1:20" x14ac:dyDescent="0.25">
      <c r="A3" s="39"/>
      <c r="B3" s="39"/>
      <c r="C3" s="39"/>
      <c r="D3" s="39"/>
      <c r="E3" s="39"/>
      <c r="F3" s="39"/>
      <c r="G3" s="39"/>
      <c r="H3" s="39"/>
      <c r="I3" s="39"/>
      <c r="L3" s="38"/>
      <c r="M3" s="38"/>
      <c r="N3" s="38"/>
      <c r="O3" s="38"/>
      <c r="P3" s="38"/>
      <c r="Q3" s="38"/>
      <c r="R3" s="38"/>
      <c r="S3" s="38"/>
      <c r="T3" s="38"/>
    </row>
    <row r="22" spans="12:20" x14ac:dyDescent="0.25">
      <c r="L22" s="37" t="s">
        <v>52</v>
      </c>
      <c r="M22" s="37"/>
      <c r="N22" s="37"/>
      <c r="O22" s="37"/>
      <c r="P22" s="37"/>
      <c r="Q22" s="37"/>
      <c r="R22" s="37"/>
      <c r="S22" s="37"/>
      <c r="T22" s="37"/>
    </row>
    <row r="23" spans="12:20" x14ac:dyDescent="0.25">
      <c r="L23" s="37"/>
      <c r="M23" s="37"/>
      <c r="N23" s="37"/>
      <c r="O23" s="37"/>
      <c r="P23" s="37"/>
      <c r="Q23" s="37"/>
      <c r="R23" s="37"/>
      <c r="S23" s="37"/>
      <c r="T23" s="37"/>
    </row>
    <row r="24" spans="12:20" x14ac:dyDescent="0.25">
      <c r="L24" s="37"/>
      <c r="M24" s="37"/>
      <c r="N24" s="37"/>
      <c r="O24" s="37"/>
      <c r="P24" s="37"/>
      <c r="Q24" s="37"/>
      <c r="R24" s="37"/>
      <c r="S24" s="37"/>
      <c r="T24" s="37"/>
    </row>
    <row r="26" spans="12:20" x14ac:dyDescent="0.25">
      <c r="N26" s="40" t="s">
        <v>53</v>
      </c>
      <c r="O26" s="40"/>
      <c r="Q26" s="14" t="s">
        <v>54</v>
      </c>
    </row>
    <row r="27" spans="12:20" x14ac:dyDescent="0.25">
      <c r="N27" t="s">
        <v>55</v>
      </c>
      <c r="O27" s="5">
        <f>+'[1]INGRESO 2016'!I3</f>
        <v>375000</v>
      </c>
      <c r="Q27" s="21">
        <v>31859</v>
      </c>
    </row>
    <row r="28" spans="12:20" x14ac:dyDescent="0.25">
      <c r="N28" t="s">
        <v>56</v>
      </c>
      <c r="O28" s="5">
        <f>+'[1]INGRESO 2016'!I5</f>
        <v>736000</v>
      </c>
    </row>
    <row r="29" spans="12:20" x14ac:dyDescent="0.25">
      <c r="N29" t="s">
        <v>57</v>
      </c>
      <c r="O29" s="5">
        <f>+'[1]INGRESO 2016'!I7</f>
        <v>804000</v>
      </c>
    </row>
    <row r="30" spans="12:20" x14ac:dyDescent="0.25">
      <c r="N30" t="s">
        <v>58</v>
      </c>
      <c r="O30" s="5">
        <f>+'[1]INGRESO 2016'!I9</f>
        <v>1544000</v>
      </c>
    </row>
    <row r="31" spans="12:20" x14ac:dyDescent="0.25">
      <c r="N31" t="s">
        <v>59</v>
      </c>
      <c r="O31" s="5">
        <f>+'[1]INGRESO 2016'!I11</f>
        <v>1854000</v>
      </c>
    </row>
    <row r="32" spans="12:20" x14ac:dyDescent="0.25">
      <c r="N32" t="s">
        <v>60</v>
      </c>
      <c r="O32" s="5">
        <f>+'[1]INGRESO 2016'!I13</f>
        <v>2106000</v>
      </c>
    </row>
    <row r="33" spans="14:15" x14ac:dyDescent="0.25">
      <c r="N33" s="14" t="s">
        <v>61</v>
      </c>
      <c r="O33" s="22">
        <f>SUM(O27:O32)</f>
        <v>7419000</v>
      </c>
    </row>
    <row r="34" spans="14:15" x14ac:dyDescent="0.25">
      <c r="N34" s="14" t="s">
        <v>62</v>
      </c>
      <c r="O34" s="23">
        <f>+O33/Q27</f>
        <v>232.86983270033585</v>
      </c>
    </row>
  </sheetData>
  <sheetProtection sheet="1" formatCells="0" formatColumns="0" formatRows="0" insertColumns="0" insertRows="0" insertHyperlinks="0" deleteColumns="0" deleteRows="0" sort="0" autoFilter="0" pivotTables="0"/>
  <mergeCells count="4">
    <mergeCell ref="A1:I3"/>
    <mergeCell ref="L1:T3"/>
    <mergeCell ref="L22:T24"/>
    <mergeCell ref="N26:O26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E9A4C-2B2B-4755-9E1B-40BE163CFC4A}">
  <dimension ref="B3:G20"/>
  <sheetViews>
    <sheetView showGridLines="0" workbookViewId="0">
      <selection activeCell="J10" sqref="J10"/>
    </sheetView>
  </sheetViews>
  <sheetFormatPr defaultColWidth="11.42578125" defaultRowHeight="15" x14ac:dyDescent="0.25"/>
  <cols>
    <col min="2" max="2" width="11.42578125" style="13"/>
    <col min="3" max="3" width="11.28515625" style="13" bestFit="1" customWidth="1"/>
    <col min="4" max="5" width="11.42578125" style="1"/>
    <col min="6" max="6" width="15.5703125" style="13" bestFit="1" customWidth="1"/>
    <col min="7" max="7" width="14.5703125" customWidth="1"/>
  </cols>
  <sheetData>
    <row r="3" spans="2:7" x14ac:dyDescent="0.25">
      <c r="C3" s="40" t="s">
        <v>32</v>
      </c>
      <c r="D3" s="40"/>
      <c r="E3" s="40"/>
      <c r="F3" s="40"/>
      <c r="G3" s="40"/>
    </row>
    <row r="4" spans="2:7" x14ac:dyDescent="0.25">
      <c r="C4" s="40" t="s">
        <v>33</v>
      </c>
      <c r="D4" s="40"/>
      <c r="E4" s="40"/>
      <c r="F4" s="40"/>
      <c r="G4" s="40"/>
    </row>
    <row r="8" spans="2:7" ht="30" x14ac:dyDescent="0.25">
      <c r="B8" s="45" t="s">
        <v>34</v>
      </c>
      <c r="C8" s="46"/>
      <c r="D8" s="11" t="s">
        <v>29</v>
      </c>
      <c r="E8" s="11" t="s">
        <v>30</v>
      </c>
      <c r="F8" s="11" t="s">
        <v>27</v>
      </c>
      <c r="G8" s="11" t="s">
        <v>31</v>
      </c>
    </row>
    <row r="9" spans="2:7" ht="33.75" customHeight="1" x14ac:dyDescent="0.25">
      <c r="B9" s="41" t="s">
        <v>9</v>
      </c>
      <c r="C9" s="12" t="s">
        <v>10</v>
      </c>
      <c r="D9" s="42">
        <v>192008200</v>
      </c>
      <c r="E9" s="42">
        <f t="shared" ref="E9" si="0">(D9*11.04)/1000</f>
        <v>2119770.5279999999</v>
      </c>
      <c r="F9" s="43"/>
      <c r="G9" s="43"/>
    </row>
    <row r="10" spans="2:7" ht="27" customHeight="1" x14ac:dyDescent="0.25">
      <c r="B10" s="41"/>
      <c r="C10" s="12" t="s">
        <v>11</v>
      </c>
      <c r="D10" s="30"/>
      <c r="E10" s="30"/>
      <c r="F10" s="44"/>
      <c r="G10" s="44"/>
    </row>
    <row r="11" spans="2:7" ht="30.75" customHeight="1" x14ac:dyDescent="0.25">
      <c r="B11" s="41" t="s">
        <v>12</v>
      </c>
      <c r="C11" s="12" t="s">
        <v>13</v>
      </c>
      <c r="D11" s="42">
        <v>252691320</v>
      </c>
      <c r="E11" s="42">
        <f t="shared" ref="E11" si="1">(D11*11.04)/1000</f>
        <v>2789712.1727999998</v>
      </c>
      <c r="F11" s="43"/>
      <c r="G11" s="43"/>
    </row>
    <row r="12" spans="2:7" ht="22.5" customHeight="1" x14ac:dyDescent="0.25">
      <c r="B12" s="41"/>
      <c r="C12" s="12" t="s">
        <v>14</v>
      </c>
      <c r="D12" s="30"/>
      <c r="E12" s="30"/>
      <c r="F12" s="44"/>
      <c r="G12" s="44"/>
    </row>
    <row r="13" spans="2:7" ht="27" customHeight="1" x14ac:dyDescent="0.25">
      <c r="B13" s="41" t="s">
        <v>15</v>
      </c>
      <c r="C13" s="12" t="s">
        <v>16</v>
      </c>
      <c r="D13" s="42">
        <v>160294720</v>
      </c>
      <c r="E13" s="42">
        <f t="shared" ref="E13" si="2">(D13*11.04)/1000</f>
        <v>1769653.7087999999</v>
      </c>
      <c r="F13" s="43"/>
      <c r="G13" s="43"/>
    </row>
    <row r="14" spans="2:7" ht="27.75" customHeight="1" x14ac:dyDescent="0.25">
      <c r="B14" s="41"/>
      <c r="C14" s="12" t="s">
        <v>17</v>
      </c>
      <c r="D14" s="30"/>
      <c r="E14" s="30"/>
      <c r="F14" s="44"/>
      <c r="G14" s="44"/>
    </row>
    <row r="15" spans="2:7" ht="27.75" customHeight="1" x14ac:dyDescent="0.25">
      <c r="B15" s="41" t="s">
        <v>18</v>
      </c>
      <c r="C15" s="12" t="s">
        <v>19</v>
      </c>
      <c r="D15" s="42">
        <v>738828880</v>
      </c>
      <c r="E15" s="42">
        <f t="shared" ref="E15" si="3">(D15*11.04)/1000</f>
        <v>8156670.8351999996</v>
      </c>
      <c r="F15" s="43"/>
      <c r="G15" s="43"/>
    </row>
    <row r="16" spans="2:7" ht="30" customHeight="1" x14ac:dyDescent="0.25">
      <c r="B16" s="41"/>
      <c r="C16" s="12" t="s">
        <v>20</v>
      </c>
      <c r="D16" s="30"/>
      <c r="E16" s="30"/>
      <c r="F16" s="44"/>
      <c r="G16" s="44"/>
    </row>
    <row r="17" spans="2:7" ht="27" customHeight="1" x14ac:dyDescent="0.25">
      <c r="B17" s="41" t="s">
        <v>21</v>
      </c>
      <c r="C17" s="12" t="s">
        <v>22</v>
      </c>
      <c r="D17" s="42">
        <v>209563840</v>
      </c>
      <c r="E17" s="42">
        <f t="shared" ref="E17" si="4">(D17*11.04)/1000</f>
        <v>2313584.7936</v>
      </c>
      <c r="F17" s="43"/>
      <c r="G17" s="43"/>
    </row>
    <row r="18" spans="2:7" ht="26.25" customHeight="1" x14ac:dyDescent="0.25">
      <c r="B18" s="41"/>
      <c r="C18" s="12" t="s">
        <v>23</v>
      </c>
      <c r="D18" s="30"/>
      <c r="E18" s="30"/>
      <c r="F18" s="44"/>
      <c r="G18" s="44"/>
    </row>
    <row r="19" spans="2:7" ht="27.75" customHeight="1" x14ac:dyDescent="0.25">
      <c r="B19" s="41" t="s">
        <v>24</v>
      </c>
      <c r="C19" s="12" t="s">
        <v>25</v>
      </c>
      <c r="D19" s="42">
        <v>223165240</v>
      </c>
      <c r="E19" s="42">
        <f t="shared" ref="E19" si="5">(D19*11.04)/1000</f>
        <v>2463744.2495999997</v>
      </c>
      <c r="F19" s="43"/>
      <c r="G19" s="43"/>
    </row>
    <row r="20" spans="2:7" ht="27.75" customHeight="1" x14ac:dyDescent="0.25">
      <c r="B20" s="41"/>
      <c r="C20" s="12" t="s">
        <v>26</v>
      </c>
      <c r="D20" s="30"/>
      <c r="E20" s="30"/>
      <c r="F20" s="44"/>
      <c r="G20" s="44"/>
    </row>
  </sheetData>
  <sheetProtection sheet="1" formatCells="0" formatColumns="0" formatRows="0" insertColumns="0" insertRows="0" insertHyperlinks="0" deleteColumns="0" deleteRows="0" sort="0" autoFilter="0" pivotTables="0"/>
  <mergeCells count="33">
    <mergeCell ref="G15:G16"/>
    <mergeCell ref="G17:G18"/>
    <mergeCell ref="G19:G20"/>
    <mergeCell ref="C3:G3"/>
    <mergeCell ref="C4:G4"/>
    <mergeCell ref="G13:G14"/>
    <mergeCell ref="G9:G10"/>
    <mergeCell ref="F13:F14"/>
    <mergeCell ref="B8:C8"/>
    <mergeCell ref="B19:B20"/>
    <mergeCell ref="D19:D20"/>
    <mergeCell ref="E19:E20"/>
    <mergeCell ref="F19:F20"/>
    <mergeCell ref="G11:G12"/>
    <mergeCell ref="B17:B18"/>
    <mergeCell ref="D17:D18"/>
    <mergeCell ref="E17:E18"/>
    <mergeCell ref="F17:F18"/>
    <mergeCell ref="B15:B16"/>
    <mergeCell ref="D15:D16"/>
    <mergeCell ref="E15:E16"/>
    <mergeCell ref="F15:F16"/>
    <mergeCell ref="B13:B14"/>
    <mergeCell ref="D13:D14"/>
    <mergeCell ref="E13:E14"/>
    <mergeCell ref="B11:B12"/>
    <mergeCell ref="D11:D12"/>
    <mergeCell ref="E11:E12"/>
    <mergeCell ref="F11:F12"/>
    <mergeCell ref="B9:B10"/>
    <mergeCell ref="D9:D10"/>
    <mergeCell ref="E9:E10"/>
    <mergeCell ref="F9:F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Objeto empaquetador del shell" shapeId="3079" r:id="rId4">
          <objectPr defaultSize="0" autoPict="0" r:id="rId5">
            <anchor moveWithCells="1">
              <from>
                <xdr:col>5</xdr:col>
                <xdr:colOff>104775</xdr:colOff>
                <xdr:row>8</xdr:row>
                <xdr:rowOff>85725</xdr:rowOff>
              </from>
              <to>
                <xdr:col>5</xdr:col>
                <xdr:colOff>666750</xdr:colOff>
                <xdr:row>9</xdr:row>
                <xdr:rowOff>47625</xdr:rowOff>
              </to>
            </anchor>
          </objectPr>
        </oleObject>
      </mc:Choice>
      <mc:Fallback>
        <oleObject progId="Objeto empaquetador del shell" shapeId="3079" r:id="rId4"/>
      </mc:Fallback>
    </mc:AlternateContent>
    <mc:AlternateContent xmlns:mc="http://schemas.openxmlformats.org/markup-compatibility/2006">
      <mc:Choice Requires="x14">
        <oleObject progId="Objeto empaquetador del shell" shapeId="3080" r:id="rId6">
          <objectPr defaultSize="0" autoPict="0" r:id="rId7">
            <anchor moveWithCells="1">
              <from>
                <xdr:col>5</xdr:col>
                <xdr:colOff>123825</xdr:colOff>
                <xdr:row>10</xdr:row>
                <xdr:rowOff>104775</xdr:rowOff>
              </from>
              <to>
                <xdr:col>5</xdr:col>
                <xdr:colOff>657225</xdr:colOff>
                <xdr:row>11</xdr:row>
                <xdr:rowOff>66675</xdr:rowOff>
              </to>
            </anchor>
          </objectPr>
        </oleObject>
      </mc:Choice>
      <mc:Fallback>
        <oleObject progId="Objeto empaquetador del shell" shapeId="3080" r:id="rId6"/>
      </mc:Fallback>
    </mc:AlternateContent>
    <mc:AlternateContent xmlns:mc="http://schemas.openxmlformats.org/markup-compatibility/2006">
      <mc:Choice Requires="x14">
        <oleObject progId="Objeto empaquetador del shell" shapeId="3081" r:id="rId8">
          <objectPr defaultSize="0" autoPict="0" r:id="rId9">
            <anchor moveWithCells="1">
              <from>
                <xdr:col>5</xdr:col>
                <xdr:colOff>104775</xdr:colOff>
                <xdr:row>12</xdr:row>
                <xdr:rowOff>104775</xdr:rowOff>
              </from>
              <to>
                <xdr:col>5</xdr:col>
                <xdr:colOff>647700</xdr:colOff>
                <xdr:row>13</xdr:row>
                <xdr:rowOff>123825</xdr:rowOff>
              </to>
            </anchor>
          </objectPr>
        </oleObject>
      </mc:Choice>
      <mc:Fallback>
        <oleObject progId="Objeto empaquetador del shell" shapeId="3081" r:id="rId8"/>
      </mc:Fallback>
    </mc:AlternateContent>
    <mc:AlternateContent xmlns:mc="http://schemas.openxmlformats.org/markup-compatibility/2006">
      <mc:Choice Requires="x14">
        <oleObject progId="Objeto empaquetador del shell" shapeId="3082" r:id="rId10">
          <objectPr defaultSize="0" autoPict="0" r:id="rId11">
            <anchor moveWithCells="1">
              <from>
                <xdr:col>5</xdr:col>
                <xdr:colOff>123825</xdr:colOff>
                <xdr:row>14</xdr:row>
                <xdr:rowOff>123825</xdr:rowOff>
              </from>
              <to>
                <xdr:col>5</xdr:col>
                <xdr:colOff>647700</xdr:colOff>
                <xdr:row>15</xdr:row>
                <xdr:rowOff>95250</xdr:rowOff>
              </to>
            </anchor>
          </objectPr>
        </oleObject>
      </mc:Choice>
      <mc:Fallback>
        <oleObject progId="Objeto empaquetador del shell" shapeId="3082" r:id="rId10"/>
      </mc:Fallback>
    </mc:AlternateContent>
    <mc:AlternateContent xmlns:mc="http://schemas.openxmlformats.org/markup-compatibility/2006">
      <mc:Choice Requires="x14">
        <oleObject progId="Objeto empaquetador del shell" shapeId="3083" r:id="rId12">
          <objectPr defaultSize="0" autoPict="0" r:id="rId13">
            <anchor moveWithCells="1">
              <from>
                <xdr:col>5</xdr:col>
                <xdr:colOff>123825</xdr:colOff>
                <xdr:row>16</xdr:row>
                <xdr:rowOff>85725</xdr:rowOff>
              </from>
              <to>
                <xdr:col>5</xdr:col>
                <xdr:colOff>666750</xdr:colOff>
                <xdr:row>17</xdr:row>
                <xdr:rowOff>104775</xdr:rowOff>
              </to>
            </anchor>
          </objectPr>
        </oleObject>
      </mc:Choice>
      <mc:Fallback>
        <oleObject progId="Objeto empaquetador del shell" shapeId="3083" r:id="rId12"/>
      </mc:Fallback>
    </mc:AlternateContent>
    <mc:AlternateContent xmlns:mc="http://schemas.openxmlformats.org/markup-compatibility/2006">
      <mc:Choice Requires="x14">
        <oleObject progId="Objeto empaquetador del shell" shapeId="3084" r:id="rId14">
          <objectPr defaultSize="0" autoPict="0" r:id="rId15">
            <anchor moveWithCells="1">
              <from>
                <xdr:col>5</xdr:col>
                <xdr:colOff>133350</xdr:colOff>
                <xdr:row>18</xdr:row>
                <xdr:rowOff>57150</xdr:rowOff>
              </from>
              <to>
                <xdr:col>5</xdr:col>
                <xdr:colOff>666750</xdr:colOff>
                <xdr:row>19</xdr:row>
                <xdr:rowOff>95250</xdr:rowOff>
              </to>
            </anchor>
          </objectPr>
        </oleObject>
      </mc:Choice>
      <mc:Fallback>
        <oleObject progId="Objeto empaquetador del shell" shapeId="3084" r:id="rId14"/>
      </mc:Fallback>
    </mc:AlternateContent>
    <mc:AlternateContent xmlns:mc="http://schemas.openxmlformats.org/markup-compatibility/2006">
      <mc:Choice Requires="x14">
        <oleObject progId="Acrobat Document" dvAspect="DVASPECT_ICON" shapeId="3092" r:id="rId16">
          <objectPr defaultSize="0" autoPict="0" r:id="rId17">
            <anchor moveWithCells="1">
              <from>
                <xdr:col>6</xdr:col>
                <xdr:colOff>180975</xdr:colOff>
                <xdr:row>8</xdr:row>
                <xdr:rowOff>38100</xdr:rowOff>
              </from>
              <to>
                <xdr:col>6</xdr:col>
                <xdr:colOff>876300</xdr:colOff>
                <xdr:row>9</xdr:row>
                <xdr:rowOff>219075</xdr:rowOff>
              </to>
            </anchor>
          </objectPr>
        </oleObject>
      </mc:Choice>
      <mc:Fallback>
        <oleObject progId="Acrobat Document" dvAspect="DVASPECT_ICON" shapeId="3092" r:id="rId16"/>
      </mc:Fallback>
    </mc:AlternateContent>
    <mc:AlternateContent xmlns:mc="http://schemas.openxmlformats.org/markup-compatibility/2006">
      <mc:Choice Requires="x14">
        <oleObject progId="Acrobat Document" dvAspect="DVASPECT_ICON" shapeId="3093" r:id="rId18">
          <objectPr defaultSize="0" autoPict="0" r:id="rId19">
            <anchor moveWithCells="1">
              <from>
                <xdr:col>6</xdr:col>
                <xdr:colOff>161925</xdr:colOff>
                <xdr:row>10</xdr:row>
                <xdr:rowOff>28575</xdr:rowOff>
              </from>
              <to>
                <xdr:col>6</xdr:col>
                <xdr:colOff>904875</xdr:colOff>
                <xdr:row>11</xdr:row>
                <xdr:rowOff>238125</xdr:rowOff>
              </to>
            </anchor>
          </objectPr>
        </oleObject>
      </mc:Choice>
      <mc:Fallback>
        <oleObject progId="Acrobat Document" dvAspect="DVASPECT_ICON" shapeId="3093" r:id="rId18"/>
      </mc:Fallback>
    </mc:AlternateContent>
    <mc:AlternateContent xmlns:mc="http://schemas.openxmlformats.org/markup-compatibility/2006">
      <mc:Choice Requires="x14">
        <oleObject progId="Acrobat Document" dvAspect="DVASPECT_ICON" shapeId="3094" r:id="rId20">
          <objectPr defaultSize="0" autoPict="0" r:id="rId21">
            <anchor moveWithCells="1">
              <from>
                <xdr:col>6</xdr:col>
                <xdr:colOff>142875</xdr:colOff>
                <xdr:row>12</xdr:row>
                <xdr:rowOff>47625</xdr:rowOff>
              </from>
              <to>
                <xdr:col>6</xdr:col>
                <xdr:colOff>885825</xdr:colOff>
                <xdr:row>13</xdr:row>
                <xdr:rowOff>304800</xdr:rowOff>
              </to>
            </anchor>
          </objectPr>
        </oleObject>
      </mc:Choice>
      <mc:Fallback>
        <oleObject progId="Acrobat Document" dvAspect="DVASPECT_ICON" shapeId="3094" r:id="rId20"/>
      </mc:Fallback>
    </mc:AlternateContent>
    <mc:AlternateContent xmlns:mc="http://schemas.openxmlformats.org/markup-compatibility/2006">
      <mc:Choice Requires="x14">
        <oleObject progId="Acrobat Document" dvAspect="DVASPECT_ICON" shapeId="3095" r:id="rId22">
          <objectPr defaultSize="0" autoPict="0" r:id="rId23">
            <anchor moveWithCells="1">
              <from>
                <xdr:col>6</xdr:col>
                <xdr:colOff>123825</xdr:colOff>
                <xdr:row>14</xdr:row>
                <xdr:rowOff>85725</xdr:rowOff>
              </from>
              <to>
                <xdr:col>6</xdr:col>
                <xdr:colOff>857250</xdr:colOff>
                <xdr:row>15</xdr:row>
                <xdr:rowOff>323850</xdr:rowOff>
              </to>
            </anchor>
          </objectPr>
        </oleObject>
      </mc:Choice>
      <mc:Fallback>
        <oleObject progId="Acrobat Document" dvAspect="DVASPECT_ICON" shapeId="3095" r:id="rId22"/>
      </mc:Fallback>
    </mc:AlternateContent>
    <mc:AlternateContent xmlns:mc="http://schemas.openxmlformats.org/markup-compatibility/2006">
      <mc:Choice Requires="x14">
        <oleObject progId="Acrobat Document" dvAspect="DVASPECT_ICON" shapeId="3096" r:id="rId24">
          <objectPr defaultSize="0" autoPict="0" r:id="rId25">
            <anchor moveWithCells="1">
              <from>
                <xdr:col>6</xdr:col>
                <xdr:colOff>133350</xdr:colOff>
                <xdr:row>16</xdr:row>
                <xdr:rowOff>57150</xdr:rowOff>
              </from>
              <to>
                <xdr:col>6</xdr:col>
                <xdr:colOff>885825</xdr:colOff>
                <xdr:row>17</xdr:row>
                <xdr:rowOff>276225</xdr:rowOff>
              </to>
            </anchor>
          </objectPr>
        </oleObject>
      </mc:Choice>
      <mc:Fallback>
        <oleObject progId="Acrobat Document" dvAspect="DVASPECT_ICON" shapeId="3096" r:id="rId24"/>
      </mc:Fallback>
    </mc:AlternateContent>
    <mc:AlternateContent xmlns:mc="http://schemas.openxmlformats.org/markup-compatibility/2006">
      <mc:Choice Requires="x14">
        <oleObject progId="Acrobat Document" dvAspect="DVASPECT_ICON" shapeId="3097" r:id="rId26">
          <objectPr defaultSize="0" autoPict="0" r:id="rId27">
            <anchor moveWithCells="1">
              <from>
                <xdr:col>6</xdr:col>
                <xdr:colOff>133350</xdr:colOff>
                <xdr:row>18</xdr:row>
                <xdr:rowOff>57150</xdr:rowOff>
              </from>
              <to>
                <xdr:col>6</xdr:col>
                <xdr:colOff>904875</xdr:colOff>
                <xdr:row>19</xdr:row>
                <xdr:rowOff>285750</xdr:rowOff>
              </to>
            </anchor>
          </objectPr>
        </oleObject>
      </mc:Choice>
      <mc:Fallback>
        <oleObject progId="Acrobat Document" dvAspect="DVASPECT_ICON" shapeId="3097" r:id="rId26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2CB0AE-F795-480B-BF32-F0E5FF941C46}">
  <dimension ref="A1:M1048576"/>
  <sheetViews>
    <sheetView showGridLines="0" showRowColHeaders="0" topLeftCell="C1" zoomScaleNormal="100" workbookViewId="0">
      <selection activeCell="L2" sqref="L2"/>
    </sheetView>
  </sheetViews>
  <sheetFormatPr defaultColWidth="8.28515625" defaultRowHeight="15" x14ac:dyDescent="0.25"/>
  <cols>
    <col min="1" max="3" width="14" customWidth="1"/>
    <col min="4" max="4" width="15" customWidth="1"/>
    <col min="5" max="5" width="18.85546875" customWidth="1"/>
    <col min="6" max="10" width="14" customWidth="1"/>
    <col min="11" max="11" width="18.140625" customWidth="1"/>
    <col min="12" max="12" width="24.7109375" bestFit="1" customWidth="1"/>
    <col min="13" max="13" width="9" bestFit="1" customWidth="1"/>
    <col min="17" max="17" width="26.42578125" bestFit="1" customWidth="1"/>
    <col min="18" max="18" width="9" bestFit="1" customWidth="1"/>
  </cols>
  <sheetData>
    <row r="1" spans="1:13" s="14" customFormat="1" ht="45" x14ac:dyDescent="0.25">
      <c r="A1" s="27" t="s">
        <v>34</v>
      </c>
      <c r="B1" s="27" t="s">
        <v>6</v>
      </c>
      <c r="C1" s="27" t="s">
        <v>40</v>
      </c>
      <c r="D1" s="27" t="s">
        <v>41</v>
      </c>
      <c r="E1" s="27" t="s">
        <v>42</v>
      </c>
      <c r="F1" s="27" t="s">
        <v>43</v>
      </c>
      <c r="G1" s="27" t="s">
        <v>44</v>
      </c>
      <c r="H1" s="27" t="s">
        <v>45</v>
      </c>
      <c r="I1" s="27" t="s">
        <v>46</v>
      </c>
      <c r="J1" s="27" t="s">
        <v>47</v>
      </c>
      <c r="K1" s="27" t="s">
        <v>48</v>
      </c>
      <c r="L1" s="27" t="s">
        <v>73</v>
      </c>
    </row>
    <row r="2" spans="1:13" x14ac:dyDescent="0.25">
      <c r="A2" s="7" t="s">
        <v>72</v>
      </c>
      <c r="B2" s="15">
        <f>+'[1]RETEICA 1 BIM'!AI25</f>
        <v>2120000</v>
      </c>
      <c r="C2" s="16">
        <v>42811</v>
      </c>
      <c r="D2" s="16">
        <v>43951</v>
      </c>
      <c r="E2" s="26">
        <f t="shared" ref="E2:E7" si="0">+D2-C2</f>
        <v>1140</v>
      </c>
      <c r="F2" s="17">
        <f t="shared" ref="F2:F7" si="1">_xlfn.CEILING.MATH(E2/30)</f>
        <v>38</v>
      </c>
      <c r="G2" s="25">
        <v>0.05</v>
      </c>
      <c r="H2" s="10">
        <f t="shared" ref="H2:H7" si="2">+G2*F2*B2</f>
        <v>4028000.0000000005</v>
      </c>
      <c r="I2" s="15">
        <f t="shared" ref="I2:I7" si="3">+$M$14</f>
        <v>319000</v>
      </c>
      <c r="J2" s="15">
        <f t="shared" ref="J2:J7" si="4">+B2</f>
        <v>2120000</v>
      </c>
      <c r="K2" s="10">
        <f t="shared" ref="K2:K7" si="5">IF(H2&lt;I2,I2,IF(H2&gt;J2,J2,H2))</f>
        <v>2120000</v>
      </c>
      <c r="L2" s="10">
        <v>1867000</v>
      </c>
    </row>
    <row r="3" spans="1:13" x14ac:dyDescent="0.25">
      <c r="A3" s="7" t="s">
        <v>71</v>
      </c>
      <c r="B3" s="15">
        <f>+'[1]RETEICA 2 BIM'!AI25</f>
        <v>2790000</v>
      </c>
      <c r="C3" s="16">
        <v>42874</v>
      </c>
      <c r="D3" s="16">
        <v>43951</v>
      </c>
      <c r="E3" s="26">
        <f t="shared" si="0"/>
        <v>1077</v>
      </c>
      <c r="F3" s="17">
        <f t="shared" si="1"/>
        <v>36</v>
      </c>
      <c r="G3" s="25">
        <v>0.05</v>
      </c>
      <c r="H3" s="10">
        <f t="shared" si="2"/>
        <v>5022000</v>
      </c>
      <c r="I3" s="15">
        <f t="shared" si="3"/>
        <v>319000</v>
      </c>
      <c r="J3" s="15">
        <f t="shared" si="4"/>
        <v>2790000</v>
      </c>
      <c r="K3" s="10">
        <f t="shared" si="5"/>
        <v>2790000</v>
      </c>
      <c r="L3" s="10">
        <v>2304000</v>
      </c>
    </row>
    <row r="4" spans="1:13" x14ac:dyDescent="0.25">
      <c r="A4" s="7" t="s">
        <v>70</v>
      </c>
      <c r="B4" s="15">
        <f>+'[1]RETEICA 3 BIM'!AI25</f>
        <v>1770000</v>
      </c>
      <c r="C4" s="16">
        <v>42937</v>
      </c>
      <c r="D4" s="16">
        <v>43951</v>
      </c>
      <c r="E4" s="26">
        <f t="shared" si="0"/>
        <v>1014</v>
      </c>
      <c r="F4" s="17">
        <f t="shared" si="1"/>
        <v>34</v>
      </c>
      <c r="G4" s="25">
        <v>0.05</v>
      </c>
      <c r="H4" s="10">
        <f t="shared" si="2"/>
        <v>3009000.0000000005</v>
      </c>
      <c r="I4" s="15">
        <f t="shared" si="3"/>
        <v>319000</v>
      </c>
      <c r="J4" s="15">
        <f t="shared" si="4"/>
        <v>1770000</v>
      </c>
      <c r="K4" s="10">
        <f t="shared" si="5"/>
        <v>1770000</v>
      </c>
      <c r="L4" s="10">
        <v>1368000</v>
      </c>
    </row>
    <row r="5" spans="1:13" x14ac:dyDescent="0.25">
      <c r="A5" s="7" t="s">
        <v>69</v>
      </c>
      <c r="B5" s="15">
        <f>+'[1]RETEICA 4 BIM'!AI25</f>
        <v>8157000</v>
      </c>
      <c r="C5" s="16">
        <v>42997</v>
      </c>
      <c r="D5" s="16">
        <v>43951</v>
      </c>
      <c r="E5" s="26">
        <f t="shared" si="0"/>
        <v>954</v>
      </c>
      <c r="F5" s="17">
        <f t="shared" si="1"/>
        <v>32</v>
      </c>
      <c r="G5" s="25">
        <v>0.05</v>
      </c>
      <c r="H5" s="10">
        <f t="shared" si="2"/>
        <v>13051200</v>
      </c>
      <c r="I5" s="15">
        <f t="shared" si="3"/>
        <v>319000</v>
      </c>
      <c r="J5" s="15">
        <f t="shared" si="4"/>
        <v>8157000</v>
      </c>
      <c r="K5" s="10">
        <f t="shared" si="5"/>
        <v>8157000</v>
      </c>
      <c r="L5" s="10">
        <v>5886000</v>
      </c>
    </row>
    <row r="6" spans="1:13" x14ac:dyDescent="0.25">
      <c r="A6" s="7" t="s">
        <v>68</v>
      </c>
      <c r="B6" s="15">
        <f>+'[1]RETEICA 5 BIM'!AI25</f>
        <v>2314000</v>
      </c>
      <c r="C6" s="16">
        <v>43056</v>
      </c>
      <c r="D6" s="16">
        <v>43951</v>
      </c>
      <c r="E6" s="26">
        <f t="shared" si="0"/>
        <v>895</v>
      </c>
      <c r="F6" s="17">
        <f t="shared" si="1"/>
        <v>30</v>
      </c>
      <c r="G6" s="25">
        <v>0.05</v>
      </c>
      <c r="H6" s="10">
        <f t="shared" si="2"/>
        <v>3471000</v>
      </c>
      <c r="I6" s="15">
        <f t="shared" si="3"/>
        <v>319000</v>
      </c>
      <c r="J6" s="15">
        <f t="shared" si="4"/>
        <v>2314000</v>
      </c>
      <c r="K6" s="10">
        <f t="shared" si="5"/>
        <v>2314000</v>
      </c>
      <c r="L6" s="10">
        <v>1556000</v>
      </c>
    </row>
    <row r="7" spans="1:13" x14ac:dyDescent="0.25">
      <c r="A7" s="7" t="s">
        <v>67</v>
      </c>
      <c r="B7" s="15">
        <f>+'[1]RETEICA 6 BIM'!AI25</f>
        <v>2464000</v>
      </c>
      <c r="C7" s="16">
        <v>43119</v>
      </c>
      <c r="D7" s="16">
        <v>43951</v>
      </c>
      <c r="E7" s="26">
        <f t="shared" si="0"/>
        <v>832</v>
      </c>
      <c r="F7" s="17">
        <f t="shared" si="1"/>
        <v>28</v>
      </c>
      <c r="G7" s="25">
        <v>0.05</v>
      </c>
      <c r="H7" s="10">
        <f t="shared" si="2"/>
        <v>3449600.0000000005</v>
      </c>
      <c r="I7" s="15">
        <f t="shared" si="3"/>
        <v>319000</v>
      </c>
      <c r="J7" s="15">
        <f t="shared" si="4"/>
        <v>2464000</v>
      </c>
      <c r="K7" s="10">
        <f t="shared" si="5"/>
        <v>2464000</v>
      </c>
      <c r="L7" s="10">
        <v>1538000</v>
      </c>
    </row>
    <row r="9" spans="1:13" ht="18.75" customHeight="1" x14ac:dyDescent="0.25">
      <c r="A9" s="39" t="s">
        <v>66</v>
      </c>
      <c r="B9" s="39"/>
      <c r="C9" s="39"/>
      <c r="D9" s="39"/>
      <c r="E9" s="39"/>
      <c r="F9" s="39"/>
      <c r="G9" s="39"/>
      <c r="H9" s="39"/>
      <c r="I9" s="39"/>
      <c r="J9" s="39"/>
      <c r="K9" s="39"/>
    </row>
    <row r="11" spans="1:13" x14ac:dyDescent="0.25">
      <c r="L11" s="37" t="s">
        <v>65</v>
      </c>
      <c r="M11" s="37"/>
    </row>
    <row r="12" spans="1:13" x14ac:dyDescent="0.25">
      <c r="L12" t="s">
        <v>54</v>
      </c>
      <c r="M12" s="21">
        <v>31859</v>
      </c>
    </row>
    <row r="13" spans="1:13" x14ac:dyDescent="0.25">
      <c r="L13" t="s">
        <v>64</v>
      </c>
      <c r="M13" s="24">
        <f>+M12*10</f>
        <v>318590</v>
      </c>
    </row>
    <row r="14" spans="1:13" x14ac:dyDescent="0.25">
      <c r="L14" t="s">
        <v>63</v>
      </c>
      <c r="M14" s="24">
        <f>ROUND(M13,-3)</f>
        <v>319000</v>
      </c>
    </row>
    <row r="1048576" spans="2:2" x14ac:dyDescent="0.25">
      <c r="B1048576" s="15"/>
    </row>
  </sheetData>
  <sheetProtection sheet="1" formatCells="0" formatColumns="0" formatRows="0" insertColumns="0" insertRows="0" insertHyperlinks="0" deleteColumns="0" deleteRows="0" sort="0" autoFilter="0" pivotTables="0"/>
  <mergeCells count="2">
    <mergeCell ref="A9:K9"/>
    <mergeCell ref="L11:M1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ICA 2017</vt:lpstr>
      <vt:lpstr>SANCIÓN ICA</vt:lpstr>
      <vt:lpstr>NORMA ICA</vt:lpstr>
      <vt:lpstr>RETEICA 2017</vt:lpstr>
      <vt:lpstr>SANCIÓN RETEICA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Bibiana Sora</dc:creator>
  <cp:lastModifiedBy>Ferney Camilo Ramírez Hamón</cp:lastModifiedBy>
  <dcterms:created xsi:type="dcterms:W3CDTF">2020-04-30T22:12:32Z</dcterms:created>
  <dcterms:modified xsi:type="dcterms:W3CDTF">2020-05-16T21:12:49Z</dcterms:modified>
</cp:coreProperties>
</file>